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24" tabRatio="792"/>
  </bookViews>
  <sheets>
    <sheet name="交接信息" sheetId="1" r:id="rId1"/>
    <sheet name="薪酬" sheetId="15" state="hidden" r:id="rId2"/>
    <sheet name="会计科目" sheetId="3" state="hidden" r:id="rId3"/>
    <sheet name="科目期初" sheetId="7" state="hidden" r:id="rId4"/>
    <sheet name="固定资产" sheetId="11" state="hidden" r:id="rId5"/>
    <sheet name="固定资产期初" sheetId="16" state="hidden" r:id="rId6"/>
    <sheet name="固定资产-经销商" sheetId="19" state="hidden" r:id="rId7"/>
    <sheet name="固定资产-供应商" sheetId="20" state="hidden" r:id="rId8"/>
  </sheets>
  <definedNames>
    <definedName name="_xlnm.Print_Area" localSheetId="0">交接信息!$A$1:$AF$163</definedName>
  </definedNames>
  <calcPr calcId="144525" concurrentCalc="0"/>
</workbook>
</file>

<file path=xl/sharedStrings.xml><?xml version="1.0" encoding="utf-8"?>
<sst xmlns="http://schemas.openxmlformats.org/spreadsheetml/2006/main" count="716">
  <si>
    <t>组织机构</t>
  </si>
  <si>
    <t>组织机构类型</t>
  </si>
  <si>
    <t>企业法定中文名称</t>
  </si>
  <si>
    <t>办公电话</t>
  </si>
  <si>
    <t>简称</t>
  </si>
  <si>
    <t>注册资金</t>
  </si>
  <si>
    <t>企业注册登记日期</t>
  </si>
  <si>
    <t>企业法定代表人</t>
  </si>
  <si>
    <t>企业注册地址</t>
  </si>
  <si>
    <t>邮政编码</t>
  </si>
  <si>
    <t>开户银行</t>
  </si>
  <si>
    <t>银行账号</t>
  </si>
  <si>
    <t>社会统一信用代码</t>
  </si>
  <si>
    <t>工贸企业</t>
  </si>
  <si>
    <t>恒通工贸有限公司</t>
  </si>
  <si>
    <t>010-51062888</t>
  </si>
  <si>
    <t>恒通</t>
  </si>
  <si>
    <t>张艳</t>
  </si>
  <si>
    <r>
      <rPr>
        <sz val="28"/>
        <color theme="1"/>
        <rFont val="微软雅黑"/>
        <charset val="134"/>
      </rPr>
      <t>小红门路</t>
    </r>
    <r>
      <rPr>
        <sz val="28"/>
        <color rgb="FF000000"/>
        <rFont val="微软雅黑"/>
        <charset val="134"/>
      </rPr>
      <t>45号</t>
    </r>
  </si>
  <si>
    <t>中国工商银行</t>
  </si>
  <si>
    <t>0100229999000099015</t>
  </si>
  <si>
    <t>110000001012587015</t>
  </si>
  <si>
    <t>邦尼工贸有限公司</t>
  </si>
  <si>
    <t>021-60423018</t>
  </si>
  <si>
    <t>邦尼</t>
  </si>
  <si>
    <t>张伟</t>
  </si>
  <si>
    <t>曙光西街722号</t>
  </si>
  <si>
    <t>0100229999000099016</t>
  </si>
  <si>
    <t>110106311235740016</t>
  </si>
  <si>
    <t>思远工贸有限公司</t>
  </si>
  <si>
    <t>020-51012837</t>
  </si>
  <si>
    <t>思远</t>
  </si>
  <si>
    <t>何聪</t>
  </si>
  <si>
    <t>顾家庄中路147号</t>
  </si>
  <si>
    <t>0100229999000099017</t>
  </si>
  <si>
    <t>110020001012524017</t>
  </si>
  <si>
    <t>新耀工贸有限公司</t>
  </si>
  <si>
    <t>028-62500499</t>
  </si>
  <si>
    <t>新耀</t>
  </si>
  <si>
    <t>王敏</t>
  </si>
  <si>
    <t>静远东街151号</t>
  </si>
  <si>
    <t>0100229999000099018</t>
  </si>
  <si>
    <t>110113050173019018</t>
  </si>
  <si>
    <t>部门</t>
  </si>
  <si>
    <t>所属组织类型</t>
  </si>
  <si>
    <t>部门编号</t>
  </si>
  <si>
    <t>部门名称</t>
  </si>
  <si>
    <t>bm0301</t>
  </si>
  <si>
    <t>企业管理部</t>
  </si>
  <si>
    <t>bm0302</t>
  </si>
  <si>
    <t>业务部</t>
  </si>
  <si>
    <t>bm0303</t>
  </si>
  <si>
    <t>财务部</t>
  </si>
  <si>
    <t>岗位</t>
  </si>
  <si>
    <t>岗位名称</t>
  </si>
  <si>
    <t>角色名称</t>
  </si>
  <si>
    <t>总经理</t>
  </si>
  <si>
    <t>工贸总经理</t>
  </si>
  <si>
    <t>行政经理</t>
  </si>
  <si>
    <t>工贸行政经理</t>
  </si>
  <si>
    <t>商贸行政经理</t>
  </si>
  <si>
    <t>业务经理</t>
  </si>
  <si>
    <t>工贸业务经理</t>
  </si>
  <si>
    <t>商贸业务经理</t>
  </si>
  <si>
    <t>财务经理</t>
  </si>
  <si>
    <t>工贸财务经理</t>
  </si>
  <si>
    <t>商贸财务经理</t>
  </si>
  <si>
    <t>人员</t>
  </si>
  <si>
    <t>工号</t>
  </si>
  <si>
    <t>姓名</t>
  </si>
  <si>
    <t>职务类别</t>
  </si>
  <si>
    <t>入职时间</t>
  </si>
  <si>
    <t>基本工资</t>
  </si>
  <si>
    <t>银行卡号</t>
  </si>
  <si>
    <t>赵金金</t>
  </si>
  <si>
    <t>4231588997835209</t>
  </si>
  <si>
    <t>孙灿</t>
  </si>
  <si>
    <t>部门经理</t>
  </si>
  <si>
    <t>4231588997835210</t>
  </si>
  <si>
    <t>李鑫</t>
  </si>
  <si>
    <t>4231588997835211</t>
  </si>
  <si>
    <t>吴迪</t>
  </si>
  <si>
    <t>4231588997835212</t>
  </si>
  <si>
    <t>薪酬标准</t>
  </si>
  <si>
    <t>岗位信息</t>
  </si>
  <si>
    <r>
      <rPr>
        <sz val="28"/>
        <color theme="1"/>
        <rFont val="微软雅黑"/>
        <charset val="134"/>
      </rPr>
      <t>见下页</t>
    </r>
    <r>
      <rPr>
        <sz val="28"/>
        <color theme="1"/>
        <rFont val="宋体"/>
        <charset val="134"/>
      </rPr>
      <t>↓</t>
    </r>
  </si>
  <si>
    <t>工资表</t>
  </si>
  <si>
    <t>序号</t>
  </si>
  <si>
    <t>应发
工资</t>
  </si>
  <si>
    <t>缺勤天数</t>
  </si>
  <si>
    <t>缺勤扣款</t>
  </si>
  <si>
    <t>代扣款项目</t>
  </si>
  <si>
    <t>辞退福利</t>
  </si>
  <si>
    <t>应税工资</t>
  </si>
  <si>
    <t>应扣个人所得税</t>
  </si>
  <si>
    <t>实发金额</t>
  </si>
  <si>
    <t>养老
保险(个人)</t>
  </si>
  <si>
    <t>养老
保险(单位)</t>
  </si>
  <si>
    <t>医疗
保险(个人)</t>
  </si>
  <si>
    <t>医疗
保险(单位)</t>
  </si>
  <si>
    <t>失业
保险(个人)</t>
  </si>
  <si>
    <t>失业
保险(单位)</t>
  </si>
  <si>
    <t>工伤
保险(个人)</t>
  </si>
  <si>
    <t>工伤
保险(单位)</t>
  </si>
  <si>
    <t>生育
保险(个人)</t>
  </si>
  <si>
    <t>生育
保险(单位)</t>
  </si>
  <si>
    <t>五险
小计(个人)</t>
  </si>
  <si>
    <t>五险
小计(单位)</t>
  </si>
  <si>
    <t>住房
公积金（个人）</t>
  </si>
  <si>
    <t>住房
公积金（单位）</t>
  </si>
  <si>
    <t>五险一金小计(个人)</t>
  </si>
  <si>
    <t>五险一金小计(单位)</t>
  </si>
  <si>
    <t>合计</t>
  </si>
  <si>
    <t>存货档案</t>
  </si>
  <si>
    <t>存货编码</t>
  </si>
  <si>
    <t>存货类型</t>
  </si>
  <si>
    <t>存货名称</t>
  </si>
  <si>
    <t>规格</t>
  </si>
  <si>
    <t>计量单位</t>
  </si>
  <si>
    <t>市场供应平均单价（元）</t>
  </si>
  <si>
    <t>存货占用存储单位</t>
  </si>
  <si>
    <t>B0001</t>
  </si>
  <si>
    <t>原材料</t>
  </si>
  <si>
    <t>钢管</t>
  </si>
  <si>
    <t>Φ外16/Φ内11/L5000(mm)</t>
  </si>
  <si>
    <t>根</t>
  </si>
  <si>
    <t>制造业，工贸企业、虚拟供应商</t>
  </si>
  <si>
    <t>B0002</t>
  </si>
  <si>
    <t>镀锌管</t>
  </si>
  <si>
    <t>B0003</t>
  </si>
  <si>
    <t>坐垫</t>
  </si>
  <si>
    <t>HJM500</t>
  </si>
  <si>
    <t>个</t>
  </si>
  <si>
    <t>B0004</t>
  </si>
  <si>
    <t>记忆太空棉坐垫</t>
  </si>
  <si>
    <t>HJM0031</t>
  </si>
  <si>
    <t>B0005</t>
  </si>
  <si>
    <t>车篷</t>
  </si>
  <si>
    <t>HJ72*32*40</t>
  </si>
  <si>
    <t>B0006</t>
  </si>
  <si>
    <t>车轮</t>
  </si>
  <si>
    <t>HJΦ外125/Φ内60 mm</t>
  </si>
  <si>
    <t>B0007</t>
  </si>
  <si>
    <t>经济型童车包装套件</t>
  </si>
  <si>
    <t>HJTB100</t>
  </si>
  <si>
    <t>套</t>
  </si>
  <si>
    <t>B0008</t>
  </si>
  <si>
    <t>数控芯片</t>
  </si>
  <si>
    <t>MCX3154A</t>
  </si>
  <si>
    <t>片</t>
  </si>
  <si>
    <t>B0009</t>
  </si>
  <si>
    <t>舒适型童车包装套件</t>
  </si>
  <si>
    <t>HJTB200</t>
  </si>
  <si>
    <t>B0010</t>
  </si>
  <si>
    <t>豪华型童车包装套件</t>
  </si>
  <si>
    <t>HJTB300</t>
  </si>
  <si>
    <t>存货期初</t>
  </si>
  <si>
    <t>期初库存量</t>
  </si>
  <si>
    <t>备注</t>
  </si>
  <si>
    <t>库存商品</t>
  </si>
  <si>
    <t>仓库</t>
  </si>
  <si>
    <t>仓库类型</t>
  </si>
  <si>
    <t>使用年限（年）</t>
  </si>
  <si>
    <t>仓库面积</t>
  </si>
  <si>
    <t>仓库容积</t>
  </si>
  <si>
    <t>仓库总存储单位</t>
  </si>
  <si>
    <t>租金</t>
  </si>
  <si>
    <t>售价</t>
  </si>
  <si>
    <t>存放产品</t>
  </si>
  <si>
    <t>（平方米）</t>
  </si>
  <si>
    <t>（立方米）</t>
  </si>
  <si>
    <t>（万元/月）</t>
  </si>
  <si>
    <t>（万元）</t>
  </si>
  <si>
    <t>普通仓库</t>
  </si>
  <si>
    <r>
      <rPr>
        <b/>
        <sz val="28"/>
        <color theme="1"/>
        <rFont val="微软雅黑"/>
        <charset val="134"/>
      </rPr>
      <t>原材料：</t>
    </r>
    <r>
      <rPr>
        <sz val="28"/>
        <color theme="1"/>
        <rFont val="微软雅黑"/>
        <charset val="134"/>
      </rPr>
      <t>钢管、坐垫、车篷、车轮、包装套件、镀锌管、记忆太空棉坐垫、数控芯片、 舒适型童车包装套件、 豪华型童车包装套件</t>
    </r>
    <r>
      <rPr>
        <b/>
        <sz val="28"/>
        <color theme="1"/>
        <rFont val="微软雅黑"/>
        <charset val="134"/>
      </rPr>
      <t xml:space="preserve">
半成品：</t>
    </r>
    <r>
      <rPr>
        <sz val="28"/>
        <color theme="1"/>
        <rFont val="微软雅黑"/>
        <charset val="134"/>
      </rPr>
      <t xml:space="preserve">经济型童车车架、舒适型童车车架、豪华型童车车架、
</t>
    </r>
    <r>
      <rPr>
        <b/>
        <sz val="28"/>
        <color theme="1"/>
        <rFont val="微软雅黑"/>
        <charset val="134"/>
      </rPr>
      <t>成品：</t>
    </r>
    <r>
      <rPr>
        <sz val="28"/>
        <color theme="1"/>
        <rFont val="微软雅黑"/>
        <charset val="134"/>
      </rPr>
      <t>经济型童车、舒适型童车、豪华型童车</t>
    </r>
  </si>
  <si>
    <t>仓库期初</t>
  </si>
  <si>
    <t>数量</t>
  </si>
  <si>
    <t>资产分类</t>
  </si>
  <si>
    <t>分类编码</t>
  </si>
  <si>
    <t>分类名称</t>
  </si>
  <si>
    <t>折旧年限（月）</t>
  </si>
  <si>
    <t>折旧方法</t>
  </si>
  <si>
    <t>残值率%</t>
  </si>
  <si>
    <t>01</t>
  </si>
  <si>
    <t>房屋及土地</t>
  </si>
  <si>
    <t>直线法（一）</t>
  </si>
  <si>
    <t>02</t>
  </si>
  <si>
    <t>生产设备</t>
  </si>
  <si>
    <t>03</t>
  </si>
  <si>
    <t>办公设备</t>
  </si>
  <si>
    <t>固定资产</t>
  </si>
  <si>
    <t>固定资产编号</t>
  </si>
  <si>
    <t>固定资产名称</t>
  </si>
  <si>
    <t>使用部门</t>
  </si>
  <si>
    <t>使用年限(月)</t>
  </si>
  <si>
    <t>开始使
用日期</t>
  </si>
  <si>
    <t>已计提月份</t>
  </si>
  <si>
    <t>原值</t>
  </si>
  <si>
    <t>残值</t>
  </si>
  <si>
    <t>月折旧额</t>
  </si>
  <si>
    <t>累计折旧</t>
  </si>
  <si>
    <t>对应科目</t>
  </si>
  <si>
    <t>0100001</t>
  </si>
  <si>
    <t>办公楼</t>
  </si>
  <si>
    <t>2015.9.15</t>
  </si>
  <si>
    <t>管理费用</t>
  </si>
  <si>
    <t>0100002</t>
  </si>
  <si>
    <t>0300001</t>
  </si>
  <si>
    <t>笔记本电脑</t>
  </si>
  <si>
    <t>48</t>
  </si>
  <si>
    <t>0300002</t>
  </si>
  <si>
    <t>0300003</t>
  </si>
  <si>
    <t>0300004</t>
  </si>
  <si>
    <t>科目余额表</t>
  </si>
  <si>
    <t>期初</t>
  </si>
  <si>
    <t>发生</t>
  </si>
  <si>
    <t>期末</t>
  </si>
  <si>
    <t>科目编码</t>
  </si>
  <si>
    <t>科目名称</t>
  </si>
  <si>
    <t>借</t>
  </si>
  <si>
    <t>贷</t>
  </si>
  <si>
    <t>1001</t>
  </si>
  <si>
    <t>库存现金</t>
  </si>
  <si>
    <t>银行存款</t>
  </si>
  <si>
    <t>100201</t>
  </si>
  <si>
    <t xml:space="preserve">  工行存款</t>
  </si>
  <si>
    <t>应收账款</t>
  </si>
  <si>
    <t xml:space="preserve">  好佳童车</t>
  </si>
  <si>
    <t>1221</t>
  </si>
  <si>
    <t>其他应收款</t>
  </si>
  <si>
    <t xml:space="preserve">  钢管</t>
  </si>
  <si>
    <t xml:space="preserve">  镀锌管</t>
  </si>
  <si>
    <t xml:space="preserve">  坐垫</t>
  </si>
  <si>
    <t xml:space="preserve">  记忆太空棉坐垫</t>
  </si>
  <si>
    <t xml:space="preserve">  车篷</t>
  </si>
  <si>
    <t xml:space="preserve">  车轮</t>
  </si>
  <si>
    <t xml:space="preserve">  经济型童车包装套件</t>
  </si>
  <si>
    <t xml:space="preserve">  数控芯片</t>
  </si>
  <si>
    <t xml:space="preserve">  舒适型童车包装套件</t>
  </si>
  <si>
    <t xml:space="preserve">  豪华型童车包装套件</t>
  </si>
  <si>
    <t>1601</t>
  </si>
  <si>
    <t>1602</t>
  </si>
  <si>
    <t>2001</t>
  </si>
  <si>
    <t>短期借款</t>
  </si>
  <si>
    <t>应付账款</t>
  </si>
  <si>
    <t>220201</t>
  </si>
  <si>
    <t xml:space="preserve">  丽华五金</t>
  </si>
  <si>
    <t>220211</t>
  </si>
  <si>
    <t xml:space="preserve">  隆飞物流</t>
  </si>
  <si>
    <t>220212</t>
  </si>
  <si>
    <t xml:space="preserve">  融通服务</t>
  </si>
  <si>
    <t>应付职工薪酬</t>
  </si>
  <si>
    <t>221101</t>
  </si>
  <si>
    <t xml:space="preserve">  工资</t>
  </si>
  <si>
    <t>221103</t>
  </si>
  <si>
    <t xml:space="preserve">  社会保险</t>
  </si>
  <si>
    <t>221104</t>
  </si>
  <si>
    <t xml:space="preserve">  住房公积金</t>
  </si>
  <si>
    <t>应交税费</t>
  </si>
  <si>
    <t xml:space="preserve">  应交增值税</t>
  </si>
  <si>
    <t>22210101</t>
  </si>
  <si>
    <t xml:space="preserve">    进项税额</t>
  </si>
  <si>
    <t>22210103</t>
  </si>
  <si>
    <t xml:space="preserve">    销项税额</t>
  </si>
  <si>
    <t>22210106</t>
  </si>
  <si>
    <t xml:space="preserve">    转出未交税金</t>
  </si>
  <si>
    <t>222102</t>
  </si>
  <si>
    <t xml:space="preserve">    未交增值税</t>
  </si>
  <si>
    <t>222103</t>
  </si>
  <si>
    <t xml:space="preserve">    已交增值税</t>
  </si>
  <si>
    <t>222105</t>
  </si>
  <si>
    <t xml:space="preserve">  应交个人所得税</t>
  </si>
  <si>
    <t>222108</t>
  </si>
  <si>
    <t xml:space="preserve">  应交企业所得税</t>
  </si>
  <si>
    <t>2501</t>
  </si>
  <si>
    <t>长期借款</t>
  </si>
  <si>
    <t>4001</t>
  </si>
  <si>
    <t>实收资本</t>
  </si>
  <si>
    <t>4101</t>
  </si>
  <si>
    <t>盈余公积</t>
  </si>
  <si>
    <t>4103</t>
  </si>
  <si>
    <t>本年利润</t>
  </si>
  <si>
    <t>利润分配</t>
  </si>
  <si>
    <t>410406</t>
  </si>
  <si>
    <t xml:space="preserve">  未分配利润</t>
  </si>
  <si>
    <t>6001</t>
  </si>
  <si>
    <t>主营业务收入</t>
  </si>
  <si>
    <t>6401</t>
  </si>
  <si>
    <t>主营业务成本</t>
  </si>
  <si>
    <t>销售费用</t>
  </si>
  <si>
    <t>财务费用</t>
  </si>
  <si>
    <t>供应商信息</t>
  </si>
  <si>
    <t>湖北丽华五金制品有限公司</t>
  </si>
  <si>
    <t>丽华</t>
  </si>
  <si>
    <t>027-83445068</t>
  </si>
  <si>
    <t>钱康</t>
  </si>
  <si>
    <t>湖北武汉市武昌新河街幸福里小区7</t>
  </si>
  <si>
    <t>4563512600681022355</t>
  </si>
  <si>
    <t>420100210129462011</t>
  </si>
  <si>
    <t>融通综合服务有限公司</t>
  </si>
  <si>
    <t>融通</t>
  </si>
  <si>
    <t>027-64667658</t>
  </si>
  <si>
    <t>100122</t>
  </si>
  <si>
    <t>50000000</t>
  </si>
  <si>
    <t>王经文</t>
  </si>
  <si>
    <t>藏龙大道28号</t>
  </si>
  <si>
    <t>0100229999000099024</t>
  </si>
  <si>
    <t>100108231234858024</t>
  </si>
  <si>
    <t>客户信息</t>
  </si>
  <si>
    <t>宝乐童车制造有限公司</t>
  </si>
  <si>
    <t>宝乐</t>
  </si>
  <si>
    <t>010-6234-5678</t>
  </si>
  <si>
    <t>15000000</t>
  </si>
  <si>
    <t>赵成</t>
  </si>
  <si>
    <t>永定路66号</t>
  </si>
  <si>
    <t>0100229999000099001</t>
  </si>
  <si>
    <t>110108809018632001</t>
  </si>
  <si>
    <t>小精灵童车制造有限公司</t>
  </si>
  <si>
    <t>小精灵</t>
  </si>
  <si>
    <t>010-6234-5679</t>
  </si>
  <si>
    <t>钱乾</t>
  </si>
  <si>
    <t>越秀东路45号</t>
  </si>
  <si>
    <t>0100229999000099002</t>
  </si>
  <si>
    <t>110108809018633002</t>
  </si>
  <si>
    <t>童飞童车制造有限公司</t>
  </si>
  <si>
    <t>童飞</t>
  </si>
  <si>
    <t>010-6234-5680</t>
  </si>
  <si>
    <t>孙鸿铭</t>
  </si>
  <si>
    <t>康安北街5号</t>
  </si>
  <si>
    <t>0100229999000099003</t>
  </si>
  <si>
    <t>110108809018634003</t>
  </si>
  <si>
    <t>爱贝尔童车制造有限公司</t>
  </si>
  <si>
    <t>爱贝尔</t>
  </si>
  <si>
    <t>021-6234-5681</t>
  </si>
  <si>
    <t>李刚</t>
  </si>
  <si>
    <t>新园西路666号</t>
  </si>
  <si>
    <t>0100229999000099004</t>
  </si>
  <si>
    <t>110108809018635004</t>
  </si>
  <si>
    <t>豆豆熊童车制造有限公司</t>
  </si>
  <si>
    <t>豆豆熊</t>
  </si>
  <si>
    <t>021-6234-5682</t>
  </si>
  <si>
    <t>周星星</t>
  </si>
  <si>
    <t>武强北路722号</t>
  </si>
  <si>
    <t>0100229999000099005</t>
  </si>
  <si>
    <t>110108809018636005</t>
  </si>
  <si>
    <t>五彩梦童车制造有限公司</t>
  </si>
  <si>
    <t>五彩梦</t>
  </si>
  <si>
    <t>020-6234-5683</t>
  </si>
  <si>
    <t>吴梦</t>
  </si>
  <si>
    <t>天河北路11号</t>
  </si>
  <si>
    <t>0100229999000099006</t>
  </si>
  <si>
    <t>110108809018637006</t>
  </si>
  <si>
    <t>慧聪童车制造有限公司</t>
  </si>
  <si>
    <t>慧聪</t>
  </si>
  <si>
    <t>020-62345684</t>
  </si>
  <si>
    <t>武岳</t>
  </si>
  <si>
    <t>沿江中街144号</t>
  </si>
  <si>
    <t>0100229999000099007</t>
  </si>
  <si>
    <t>110108809018638007</t>
  </si>
  <si>
    <t>迪士博童车制造有限公司</t>
  </si>
  <si>
    <t>迪士博</t>
  </si>
  <si>
    <t>020-62345685</t>
  </si>
  <si>
    <t>郑文</t>
  </si>
  <si>
    <t>漕溪中路211号</t>
  </si>
  <si>
    <t>0100229999000099008</t>
  </si>
  <si>
    <t>110108809018639008</t>
  </si>
  <si>
    <t>宝贝快长童车制造有限公司</t>
  </si>
  <si>
    <t>宝贝快长</t>
  </si>
  <si>
    <t>028-62345686</t>
  </si>
  <si>
    <t>王伟</t>
  </si>
  <si>
    <t>天仙桥北路55号</t>
  </si>
  <si>
    <t>0100229999000099009</t>
  </si>
  <si>
    <t>110108809018640009</t>
  </si>
  <si>
    <t>伊拉贝莎童车制造有限公司</t>
  </si>
  <si>
    <t>伊拉贝莎</t>
  </si>
  <si>
    <t>028-62345687</t>
  </si>
  <si>
    <t>朱玖</t>
  </si>
  <si>
    <t>共和中路158号</t>
  </si>
  <si>
    <t>0100229999000099010</t>
  </si>
  <si>
    <t>110108809018641010</t>
  </si>
  <si>
    <t>完</t>
  </si>
  <si>
    <t xml:space="preserve">   职工薪酬统计表-2016年12月</t>
  </si>
  <si>
    <t>基本
工资</t>
  </si>
  <si>
    <t>上季度销售总额/企业净利润</t>
  </si>
  <si>
    <t>奖金系数</t>
  </si>
  <si>
    <t>季度奖金</t>
  </si>
  <si>
    <t>养老
保险</t>
  </si>
  <si>
    <t>医疗保险</t>
  </si>
  <si>
    <t>失业保险</t>
  </si>
  <si>
    <t>工伤保险</t>
  </si>
  <si>
    <t>生育保险</t>
  </si>
  <si>
    <t>五险小计</t>
  </si>
  <si>
    <t>住房公积金</t>
  </si>
  <si>
    <t>五险一金小计</t>
  </si>
  <si>
    <t>梁天</t>
  </si>
  <si>
    <t>张万军</t>
  </si>
  <si>
    <t>人力资源部</t>
  </si>
  <si>
    <t>李斌</t>
  </si>
  <si>
    <t>采购部</t>
  </si>
  <si>
    <t>何明海</t>
  </si>
  <si>
    <t>仓储部</t>
  </si>
  <si>
    <t>钱坤</t>
  </si>
  <si>
    <t>叶润中</t>
  </si>
  <si>
    <t>生产计划部</t>
  </si>
  <si>
    <t>杨笑笑</t>
  </si>
  <si>
    <t>市场营销部</t>
  </si>
  <si>
    <t>叶瑛</t>
  </si>
  <si>
    <t>职能主管</t>
  </si>
  <si>
    <t>肖红</t>
  </si>
  <si>
    <t>付海生</t>
  </si>
  <si>
    <t>王宝珠</t>
  </si>
  <si>
    <t>刘自强</t>
  </si>
  <si>
    <t>朱中华</t>
  </si>
  <si>
    <t>赵丹</t>
  </si>
  <si>
    <t>周群</t>
  </si>
  <si>
    <t>孙盛国</t>
  </si>
  <si>
    <t>马博</t>
  </si>
  <si>
    <t>销售人员</t>
  </si>
  <si>
    <t>刘思羽</t>
  </si>
  <si>
    <t>李良钊</t>
  </si>
  <si>
    <t>生产工人</t>
  </si>
  <si>
    <t>付玉芳</t>
  </si>
  <si>
    <t>张接义</t>
  </si>
  <si>
    <t>毕红</t>
  </si>
  <si>
    <t>吴淑敏</t>
  </si>
  <si>
    <t>毛龙生</t>
  </si>
  <si>
    <t>扈志明</t>
  </si>
  <si>
    <t>李龙吉</t>
  </si>
  <si>
    <t>吴官胜</t>
  </si>
  <si>
    <t>雷丹</t>
  </si>
  <si>
    <t>刘良生</t>
  </si>
  <si>
    <t>余俊美</t>
  </si>
  <si>
    <t>徐积福</t>
  </si>
  <si>
    <t>潘俊辉</t>
  </si>
  <si>
    <t>朱祥松</t>
  </si>
  <si>
    <t>刘文钦</t>
  </si>
  <si>
    <t>龚文辉</t>
  </si>
  <si>
    <t>王小强</t>
  </si>
  <si>
    <t>刘胜</t>
  </si>
  <si>
    <t>刘贞</t>
  </si>
  <si>
    <t>余永俊</t>
  </si>
  <si>
    <t>万能</t>
  </si>
  <si>
    <t>万俊俊</t>
  </si>
  <si>
    <t>张逸君</t>
  </si>
  <si>
    <t>言海根</t>
  </si>
  <si>
    <t>田勤</t>
  </si>
  <si>
    <t>肖鹏</t>
  </si>
  <si>
    <t>徐宏</t>
  </si>
  <si>
    <t>田军</t>
  </si>
  <si>
    <t>郑华珺</t>
  </si>
  <si>
    <t>洪梁</t>
  </si>
  <si>
    <t>冯奇</t>
  </si>
  <si>
    <t>黄聪</t>
  </si>
  <si>
    <t>薛萍</t>
  </si>
  <si>
    <t>张世平</t>
  </si>
  <si>
    <t>李小春</t>
  </si>
  <si>
    <t>蔡丽娟</t>
  </si>
  <si>
    <t>吴新祥</t>
  </si>
  <si>
    <t>胡首科</t>
  </si>
  <si>
    <t>邹建榕</t>
  </si>
  <si>
    <t>制表人：张万军   2011.9.28                 审核人：钱坤     2011.9.28            复核人：梁天  2011.9.28</t>
  </si>
  <si>
    <t>经销商</t>
  </si>
  <si>
    <t>工 资 表</t>
  </si>
  <si>
    <t>工资计算</t>
  </si>
  <si>
    <t>日期：</t>
  </si>
  <si>
    <t>2014.12.28</t>
  </si>
  <si>
    <t>单位代扣款项目</t>
  </si>
  <si>
    <t>个人代扣款项目</t>
  </si>
  <si>
    <t>养老
保险（单位）</t>
  </si>
  <si>
    <t>医疗保险（单位）</t>
  </si>
  <si>
    <t>失业保险（单位）</t>
  </si>
  <si>
    <t>工伤保险（单位）</t>
  </si>
  <si>
    <t>生育保险（单位）</t>
  </si>
  <si>
    <t>住房公积金（单位）</t>
  </si>
  <si>
    <t>五险一金小计（单位）</t>
  </si>
  <si>
    <t>养老
保险（个人）</t>
  </si>
  <si>
    <t>医疗保险（个人）</t>
  </si>
  <si>
    <t>失业保险（个人）</t>
  </si>
  <si>
    <t>工伤保险（个人）</t>
  </si>
  <si>
    <t>生育保险（个人）</t>
  </si>
  <si>
    <t>住房公积金（个人）</t>
  </si>
  <si>
    <t>五险一金小计（个人）</t>
  </si>
  <si>
    <t>关雅寒</t>
  </si>
  <si>
    <t>牧雪瑶</t>
  </si>
  <si>
    <t>杨绮萱</t>
  </si>
  <si>
    <t>营销部</t>
  </si>
  <si>
    <t>营销经理</t>
  </si>
  <si>
    <t>范易龙</t>
  </si>
  <si>
    <t>采购经理</t>
  </si>
  <si>
    <t>陈寒丘</t>
  </si>
  <si>
    <t>仓储经理</t>
  </si>
  <si>
    <t>武妍伊</t>
  </si>
  <si>
    <t>吴亦竹</t>
  </si>
  <si>
    <t>出纳</t>
  </si>
  <si>
    <t>制表人：员工2   2014.12.28                 审核人：员工1     2014.12.28            复核人：员工6  2014.12.28</t>
  </si>
  <si>
    <t>供应商</t>
  </si>
  <si>
    <t>五险小计（单位）</t>
  </si>
  <si>
    <t>五险小计（个人）</t>
  </si>
  <si>
    <t>制造企业</t>
  </si>
  <si>
    <t>140301</t>
  </si>
  <si>
    <t>140302</t>
  </si>
  <si>
    <t>140501</t>
  </si>
  <si>
    <t xml:space="preserve">  经济童车</t>
  </si>
  <si>
    <t>140303</t>
  </si>
  <si>
    <t>140502</t>
  </si>
  <si>
    <t xml:space="preserve">  舒适童车</t>
  </si>
  <si>
    <t>140304</t>
  </si>
  <si>
    <t>140503</t>
  </si>
  <si>
    <t xml:space="preserve">  豪华童车</t>
  </si>
  <si>
    <t>140305</t>
  </si>
  <si>
    <t>140306</t>
  </si>
  <si>
    <t>140307</t>
  </si>
  <si>
    <t>140308</t>
  </si>
  <si>
    <t>140309</t>
  </si>
  <si>
    <t>140310</t>
  </si>
  <si>
    <t>1409</t>
  </si>
  <si>
    <t>自制半成品</t>
  </si>
  <si>
    <t>140504</t>
  </si>
  <si>
    <t xml:space="preserve">  经济车架</t>
  </si>
  <si>
    <t>140505</t>
  </si>
  <si>
    <t xml:space="preserve">  舒适车架</t>
  </si>
  <si>
    <t>140506</t>
  </si>
  <si>
    <t xml:space="preserve">  豪华车架</t>
  </si>
  <si>
    <t>140507</t>
  </si>
  <si>
    <t>140508</t>
  </si>
  <si>
    <t>140509</t>
  </si>
  <si>
    <t>140510</t>
  </si>
  <si>
    <t xml:space="preserve">  社会保险费</t>
  </si>
  <si>
    <t>所得税费用</t>
  </si>
  <si>
    <t>生产成本</t>
  </si>
  <si>
    <t>在制经济车架</t>
  </si>
  <si>
    <t>50010101</t>
  </si>
  <si>
    <t xml:space="preserve">    直接材料</t>
  </si>
  <si>
    <t>50010102</t>
  </si>
  <si>
    <t xml:space="preserve">    直接人工</t>
  </si>
  <si>
    <t>50010103</t>
  </si>
  <si>
    <t xml:space="preserve">    制造费用</t>
  </si>
  <si>
    <t>在制舒适车架</t>
  </si>
  <si>
    <t>50010201</t>
  </si>
  <si>
    <t>50010202</t>
  </si>
  <si>
    <t>50010203</t>
  </si>
  <si>
    <t>在制豪华车架</t>
  </si>
  <si>
    <t>50010301</t>
  </si>
  <si>
    <t>50010302</t>
  </si>
  <si>
    <t>50010303</t>
  </si>
  <si>
    <t>在制经济童车</t>
  </si>
  <si>
    <t>5101</t>
  </si>
  <si>
    <t>制造费用</t>
  </si>
  <si>
    <t>机加车间</t>
  </si>
  <si>
    <t>组装车间</t>
  </si>
  <si>
    <t>会计年度</t>
  </si>
  <si>
    <t>会计期间</t>
  </si>
  <si>
    <t>外币名称</t>
  </si>
  <si>
    <t>期初借方</t>
  </si>
  <si>
    <t>期初贷方</t>
  </si>
  <si>
    <t>本期发生借方</t>
  </si>
  <si>
    <t>本期发生贷方</t>
  </si>
  <si>
    <t>期末借方</t>
  </si>
  <si>
    <t>期末贷方</t>
  </si>
  <si>
    <t>2011</t>
  </si>
  <si>
    <t>月份：2011.10-2011.10</t>
  </si>
  <si>
    <t>112201</t>
  </si>
  <si>
    <t xml:space="preserve">  旭日贸易公司</t>
  </si>
  <si>
    <t>112202</t>
  </si>
  <si>
    <t xml:space="preserve">  华晨商贸城</t>
  </si>
  <si>
    <t>112203</t>
  </si>
  <si>
    <t xml:space="preserve">  百联集团有限公司</t>
  </si>
  <si>
    <t>112204</t>
  </si>
  <si>
    <t xml:space="preserve">  五洲进出口有限公司</t>
  </si>
  <si>
    <t xml:space="preserve">  车架</t>
  </si>
  <si>
    <t>半成品</t>
  </si>
  <si>
    <t>资产小计</t>
  </si>
  <si>
    <t xml:space="preserve">  恒通橡胶厂</t>
  </si>
  <si>
    <t>220202</t>
  </si>
  <si>
    <t xml:space="preserve">  邦尼工贸有限公司</t>
  </si>
  <si>
    <t>220203</t>
  </si>
  <si>
    <t xml:space="preserve">  海天装饰有限责任公司</t>
  </si>
  <si>
    <t>220204</t>
  </si>
  <si>
    <t xml:space="preserve">  北京新耀不锈钢加工厂</t>
  </si>
  <si>
    <r>
      <rPr>
        <sz val="10"/>
        <rFont val="宋体"/>
        <charset val="134"/>
      </rPr>
      <t>22210</t>
    </r>
    <r>
      <rPr>
        <sz val="10"/>
        <rFont val="宋体"/>
        <charset val="134"/>
      </rPr>
      <t>107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</si>
  <si>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未交增值税</t>
    </r>
  </si>
  <si>
    <r>
      <rPr>
        <sz val="10"/>
        <rFont val="宋体"/>
        <charset val="134"/>
      </rPr>
      <t>月份：2011.10-2011.1</t>
    </r>
    <r>
      <rPr>
        <sz val="10"/>
        <rFont val="宋体"/>
        <charset val="134"/>
      </rPr>
      <t>0</t>
    </r>
  </si>
  <si>
    <t>22210108</t>
  </si>
  <si>
    <r>
      <rPr>
        <sz val="10"/>
        <rFont val="宋体"/>
        <charset val="134"/>
      </rPr>
      <t xml:space="preserve">    已</t>
    </r>
    <r>
      <rPr>
        <sz val="10"/>
        <rFont val="宋体"/>
        <charset val="134"/>
      </rPr>
      <t>交增值税</t>
    </r>
  </si>
  <si>
    <t>222106</t>
  </si>
  <si>
    <t xml:space="preserve">  应交城市维护建设税</t>
  </si>
  <si>
    <t>222107</t>
  </si>
  <si>
    <t xml:space="preserve">  应交教育费附加</t>
  </si>
  <si>
    <t>负债小计</t>
  </si>
  <si>
    <t>权益小计</t>
  </si>
  <si>
    <t>成本小计</t>
  </si>
  <si>
    <t>660101</t>
  </si>
  <si>
    <t xml:space="preserve">  人工费</t>
  </si>
  <si>
    <t>660104</t>
  </si>
  <si>
    <t xml:space="preserve">  折旧费</t>
  </si>
  <si>
    <t>660201</t>
  </si>
  <si>
    <t>660202</t>
  </si>
  <si>
    <t>660203</t>
  </si>
  <si>
    <t xml:space="preserve">  办公费</t>
  </si>
  <si>
    <t>660204</t>
  </si>
  <si>
    <t xml:space="preserve">  培训费</t>
  </si>
  <si>
    <t>660205</t>
  </si>
  <si>
    <t xml:space="preserve">  招待费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</si>
  <si>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审计费</t>
    </r>
  </si>
  <si>
    <t>损益小计</t>
  </si>
  <si>
    <t>制造企业固定资产清单</t>
  </si>
  <si>
    <t>卡片编号</t>
  </si>
  <si>
    <t>累计
折旧</t>
  </si>
  <si>
    <t>00001</t>
  </si>
  <si>
    <t>办公大楼</t>
  </si>
  <si>
    <t>480</t>
  </si>
  <si>
    <t>2013.02.25</t>
  </si>
  <si>
    <t>22</t>
  </si>
  <si>
    <t>00002</t>
  </si>
  <si>
    <t>房屋及建筑物</t>
  </si>
  <si>
    <t>120</t>
  </si>
  <si>
    <t>1,000,000</t>
  </si>
  <si>
    <t>00003</t>
  </si>
  <si>
    <t>0100003</t>
  </si>
  <si>
    <t>大厂房</t>
  </si>
  <si>
    <t>360</t>
  </si>
  <si>
    <t>4800,000</t>
  </si>
  <si>
    <t>00004</t>
  </si>
  <si>
    <t>0200001</t>
  </si>
  <si>
    <t>普通机床(金工生产线)</t>
  </si>
  <si>
    <t>10,000</t>
  </si>
  <si>
    <t>制造费用-机加</t>
  </si>
  <si>
    <t>00005</t>
  </si>
  <si>
    <t>0200002</t>
  </si>
  <si>
    <t>00006</t>
  </si>
  <si>
    <t>0200003</t>
  </si>
  <si>
    <t>00007</t>
  </si>
  <si>
    <t>0200004</t>
  </si>
  <si>
    <t>00008</t>
  </si>
  <si>
    <t>0200005</t>
  </si>
  <si>
    <t>00009</t>
  </si>
  <si>
    <t>0200006</t>
  </si>
  <si>
    <t>00010</t>
  </si>
  <si>
    <t>0200007</t>
  </si>
  <si>
    <t>00011</t>
  </si>
  <si>
    <t>0200008</t>
  </si>
  <si>
    <t>00012</t>
  </si>
  <si>
    <t>0200009</t>
  </si>
  <si>
    <t>00013</t>
  </si>
  <si>
    <t>0200010</t>
  </si>
  <si>
    <t>00014</t>
  </si>
  <si>
    <t>0200011</t>
  </si>
  <si>
    <t>组装生产线</t>
  </si>
  <si>
    <t>30,000</t>
  </si>
  <si>
    <t>制造费用-组装</t>
  </si>
  <si>
    <t>00015</t>
  </si>
  <si>
    <t>8,000</t>
  </si>
  <si>
    <t>00016</t>
  </si>
  <si>
    <t>00017</t>
  </si>
  <si>
    <t>00018</t>
  </si>
  <si>
    <t>00019</t>
  </si>
  <si>
    <t>0300005</t>
  </si>
  <si>
    <t>00020</t>
  </si>
  <si>
    <t>0300006</t>
  </si>
  <si>
    <t>00021</t>
  </si>
  <si>
    <t>0300007</t>
  </si>
  <si>
    <t>00022</t>
  </si>
  <si>
    <t>0300008</t>
  </si>
  <si>
    <t>台式电脑</t>
  </si>
  <si>
    <t>5,000</t>
  </si>
  <si>
    <t>00023</t>
  </si>
  <si>
    <t>0300009</t>
  </si>
  <si>
    <t>00024</t>
  </si>
  <si>
    <t>0300010</t>
  </si>
  <si>
    <t>00025</t>
  </si>
  <si>
    <t>0300011</t>
  </si>
  <si>
    <t>00026</t>
  </si>
  <si>
    <t>0300012</t>
  </si>
  <si>
    <t>00027</t>
  </si>
  <si>
    <t>0300013</t>
  </si>
  <si>
    <t>00028</t>
  </si>
  <si>
    <t>0300014</t>
  </si>
  <si>
    <t>00029</t>
  </si>
  <si>
    <t>0300015</t>
  </si>
  <si>
    <t>00030</t>
  </si>
  <si>
    <t>0300016</t>
  </si>
  <si>
    <t>00031</t>
  </si>
  <si>
    <t>0300017</t>
  </si>
  <si>
    <t>00032</t>
  </si>
  <si>
    <t>0300018</t>
  </si>
  <si>
    <t>00033</t>
  </si>
  <si>
    <t>0300019</t>
  </si>
  <si>
    <t>打印复印一体机</t>
  </si>
  <si>
    <t>60</t>
  </si>
  <si>
    <t>20,000</t>
  </si>
  <si>
    <t>业务数据-制造企业固定资产清单</t>
  </si>
  <si>
    <t>使用
状况</t>
  </si>
  <si>
    <t>对应折旧科目</t>
  </si>
  <si>
    <t>在用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</si>
  <si>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</t>
    </r>
  </si>
  <si>
    <t>6,000,000</t>
  </si>
  <si>
    <t>直线法</t>
  </si>
  <si>
    <t>管理费用折旧费</t>
  </si>
  <si>
    <t>制造业仓库</t>
  </si>
  <si>
    <t>制造费用折旧</t>
  </si>
  <si>
    <t>生产成本车架制造费用</t>
  </si>
  <si>
    <t>生产成本童车制造费用</t>
  </si>
  <si>
    <t>销售费用折旧费</t>
  </si>
  <si>
    <t>资产编号</t>
  </si>
  <si>
    <t>使用状态</t>
  </si>
  <si>
    <t>开始使用时间</t>
  </si>
  <si>
    <t>使用年限（月）</t>
  </si>
  <si>
    <t>已提折旧</t>
  </si>
  <si>
    <t>000001</t>
  </si>
  <si>
    <t>000002</t>
  </si>
  <si>
    <t>000003</t>
  </si>
  <si>
    <t>000004</t>
  </si>
  <si>
    <t>000005</t>
  </si>
  <si>
    <t>000006</t>
  </si>
  <si>
    <t>000007</t>
  </si>
  <si>
    <t>000008</t>
  </si>
</sst>
</file>

<file path=xl/styles.xml><?xml version="1.0" encoding="utf-8"?>
<styleSheet xmlns="http://schemas.openxmlformats.org/spreadsheetml/2006/main">
  <numFmts count="9">
    <numFmt numFmtId="176" formatCode="0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0.00_ "/>
    <numFmt numFmtId="179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#,##0_ "/>
  </numFmts>
  <fonts count="5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华文细黑"/>
      <charset val="134"/>
    </font>
    <font>
      <b/>
      <sz val="18"/>
      <color theme="5" tint="-0.249977111117893"/>
      <name val="宋体"/>
      <charset val="134"/>
    </font>
    <font>
      <sz val="14"/>
      <color theme="1"/>
      <name val="宋体"/>
      <charset val="134"/>
      <scheme val="minor"/>
    </font>
    <font>
      <sz val="14"/>
      <color theme="5" tint="-0.249977111117893"/>
      <name val="华文细黑"/>
      <charset val="134"/>
    </font>
    <font>
      <sz val="12"/>
      <color theme="5" tint="-0.249977111117893"/>
      <name val="华文细黑"/>
      <charset val="134"/>
    </font>
    <font>
      <sz val="11"/>
      <name val="华文细黑"/>
      <charset val="134"/>
    </font>
    <font>
      <sz val="11"/>
      <color theme="5" tint="-0.249977111117893"/>
      <name val="宋体"/>
      <charset val="134"/>
      <scheme val="minor"/>
    </font>
    <font>
      <sz val="10"/>
      <color theme="5" tint="-0.249977111117893"/>
      <name val="华文细黑"/>
      <charset val="134"/>
    </font>
    <font>
      <b/>
      <sz val="14"/>
      <color theme="1"/>
      <name val="宋体"/>
      <charset val="134"/>
      <scheme val="minor"/>
    </font>
    <font>
      <sz val="11"/>
      <color theme="8" tint="-0.249977111117893"/>
      <name val="华文细黑"/>
      <charset val="134"/>
    </font>
    <font>
      <sz val="28"/>
      <color theme="1"/>
      <name val="微软雅黑"/>
      <charset val="134"/>
    </font>
    <font>
      <b/>
      <sz val="28"/>
      <color theme="1"/>
      <name val="微软雅黑"/>
      <charset val="134"/>
    </font>
    <font>
      <b/>
      <sz val="28"/>
      <color rgb="FF000000"/>
      <name val="微软雅黑"/>
      <charset val="134"/>
    </font>
    <font>
      <sz val="28"/>
      <name val="微软雅黑"/>
      <charset val="134"/>
    </font>
    <font>
      <b/>
      <sz val="28"/>
      <name val="微软雅黑"/>
      <charset val="134"/>
    </font>
    <font>
      <sz val="28"/>
      <color theme="8" tint="-0.249977111117893"/>
      <name val="微软雅黑"/>
      <charset val="134"/>
    </font>
    <font>
      <sz val="28"/>
      <color theme="5" tint="-0.249977111117893"/>
      <name val="微软雅黑"/>
      <charset val="134"/>
    </font>
    <font>
      <sz val="36"/>
      <name val="华文细黑"/>
      <charset val="134"/>
    </font>
    <font>
      <sz val="32"/>
      <name val="华文细黑"/>
      <charset val="134"/>
    </font>
    <font>
      <sz val="36"/>
      <color theme="5" tint="-0.249977111117893"/>
      <name val="华文细黑"/>
      <charset val="134"/>
    </font>
    <font>
      <sz val="32"/>
      <color theme="5" tint="-0.249977111117893"/>
      <name val="华文细黑"/>
      <charset val="134"/>
    </font>
    <font>
      <sz val="28"/>
      <color rgb="FF000000"/>
      <name val="微软雅黑"/>
      <charset val="134"/>
    </font>
    <font>
      <sz val="36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8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9" borderId="58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20" borderId="61" applyNumberFormat="0" applyFon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62" applyNumberFormat="0" applyFill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6" fillId="0" borderId="56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8" borderId="57" applyNumberFormat="0" applyAlignment="0" applyProtection="0">
      <alignment vertical="center"/>
    </xf>
    <xf numFmtId="0" fontId="48" fillId="8" borderId="58" applyNumberFormat="0" applyAlignment="0" applyProtection="0">
      <alignment vertical="center"/>
    </xf>
    <xf numFmtId="0" fontId="45" fillId="19" borderId="60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0" borderId="59" applyNumberFormat="0" applyFill="0" applyAlignment="0" applyProtection="0">
      <alignment vertical="center"/>
    </xf>
    <xf numFmtId="0" fontId="54" fillId="0" borderId="63" applyNumberFormat="0" applyFill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/>
    <xf numFmtId="178" fontId="0" fillId="0" borderId="0" xfId="0" applyNumberFormat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left" wrapText="1"/>
    </xf>
    <xf numFmtId="0" fontId="0" fillId="0" borderId="0" xfId="0" applyNumberFormat="1" applyAlignment="1"/>
    <xf numFmtId="0" fontId="2" fillId="0" borderId="1" xfId="0" applyFont="1" applyBorder="1" applyAlignment="1">
      <alignment horizontal="left"/>
    </xf>
    <xf numFmtId="0" fontId="0" fillId="0" borderId="0" xfId="0" applyAlignment="1">
      <alignment wrapText="1"/>
    </xf>
    <xf numFmtId="177" fontId="0" fillId="0" borderId="0" xfId="0" applyNumberForma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/>
    <xf numFmtId="0" fontId="3" fillId="0" borderId="4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left" wrapText="1"/>
    </xf>
    <xf numFmtId="177" fontId="2" fillId="0" borderId="1" xfId="0" applyNumberFormat="1" applyFont="1" applyBorder="1" applyAlignment="1">
      <alignment horizontal="left" wrapText="1"/>
    </xf>
    <xf numFmtId="176" fontId="2" fillId="0" borderId="1" xfId="0" applyNumberFormat="1" applyFont="1" applyBorder="1" applyAlignment="1">
      <alignment horizontal="left"/>
    </xf>
    <xf numFmtId="177" fontId="2" fillId="0" borderId="1" xfId="0" applyNumberFormat="1" applyFont="1" applyBorder="1" applyAlignment="1">
      <alignment horizontal="left"/>
    </xf>
    <xf numFmtId="177" fontId="0" fillId="0" borderId="1" xfId="0" applyNumberFormat="1" applyBorder="1" applyAlignment="1">
      <alignment horizontal="left"/>
    </xf>
    <xf numFmtId="180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Alignment="1">
      <alignment horizontal="center"/>
    </xf>
    <xf numFmtId="43" fontId="0" fillId="0" borderId="0" xfId="0" applyNumberFormat="1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3" fontId="8" fillId="2" borderId="1" xfId="0" applyNumberFormat="1" applyFont="1" applyFill="1" applyBorder="1" applyAlignment="1">
      <alignment horizontal="right"/>
    </xf>
    <xf numFmtId="43" fontId="7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Font="1" applyFill="1" applyBorder="1" applyAlignment="1"/>
    <xf numFmtId="0" fontId="7" fillId="0" borderId="0" xfId="0" applyFont="1" applyFill="1">
      <alignment vertical="center"/>
    </xf>
    <xf numFmtId="0" fontId="1" fillId="0" borderId="0" xfId="0" applyFo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6" xfId="0" applyFont="1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right"/>
    </xf>
    <xf numFmtId="0" fontId="0" fillId="3" borderId="0" xfId="0" applyFill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 textRotation="90"/>
    </xf>
    <xf numFmtId="0" fontId="16" fillId="3" borderId="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 textRotation="90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/>
    </xf>
    <xf numFmtId="0" fontId="18" fillId="3" borderId="12" xfId="0" applyFont="1" applyFill="1" applyBorder="1" applyAlignment="1">
      <alignment horizontal="justify" vertical="top" wrapText="1"/>
    </xf>
    <xf numFmtId="0" fontId="18" fillId="3" borderId="13" xfId="0" applyFont="1" applyFill="1" applyBorder="1" applyAlignment="1">
      <alignment horizontal="justify" vertical="top" wrapText="1"/>
    </xf>
    <xf numFmtId="0" fontId="18" fillId="3" borderId="13" xfId="0" applyFont="1" applyFill="1" applyBorder="1" applyAlignment="1">
      <alignment horizontal="left" vertical="top" wrapText="1"/>
    </xf>
    <xf numFmtId="0" fontId="18" fillId="3" borderId="13" xfId="0" applyFont="1" applyFill="1" applyBorder="1" applyAlignment="1">
      <alignment horizontal="right" wrapText="1"/>
    </xf>
    <xf numFmtId="0" fontId="18" fillId="3" borderId="14" xfId="0" applyFont="1" applyFill="1" applyBorder="1" applyAlignment="1">
      <alignment horizontal="justify" vertical="top" wrapText="1"/>
    </xf>
    <xf numFmtId="0" fontId="18" fillId="3" borderId="15" xfId="0" applyFont="1" applyFill="1" applyBorder="1" applyAlignment="1">
      <alignment horizontal="justify" vertical="top" wrapText="1"/>
    </xf>
    <xf numFmtId="0" fontId="18" fillId="3" borderId="15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20" fillId="4" borderId="19" xfId="0" applyFont="1" applyFill="1" applyBorder="1" applyAlignment="1">
      <alignment horizontal="right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178" fontId="18" fillId="3" borderId="13" xfId="0" applyNumberFormat="1" applyFont="1" applyFill="1" applyBorder="1" applyAlignment="1">
      <alignment horizontal="right" wrapText="1"/>
    </xf>
    <xf numFmtId="178" fontId="18" fillId="3" borderId="13" xfId="0" applyNumberFormat="1" applyFont="1" applyFill="1" applyBorder="1" applyAlignment="1">
      <alignment horizontal="right"/>
    </xf>
    <xf numFmtId="178" fontId="18" fillId="3" borderId="22" xfId="0" applyNumberFormat="1" applyFont="1" applyFill="1" applyBorder="1" applyAlignment="1">
      <alignment horizontal="right" wrapText="1"/>
    </xf>
    <xf numFmtId="178" fontId="18" fillId="3" borderId="15" xfId="0" applyNumberFormat="1" applyFont="1" applyFill="1" applyBorder="1" applyAlignment="1">
      <alignment horizontal="right" wrapText="1"/>
    </xf>
    <xf numFmtId="178" fontId="18" fillId="3" borderId="15" xfId="0" applyNumberFormat="1" applyFont="1" applyFill="1" applyBorder="1" applyAlignment="1">
      <alignment horizontal="right"/>
    </xf>
    <xf numFmtId="178" fontId="18" fillId="3" borderId="23" xfId="0" applyNumberFormat="1" applyFont="1" applyFill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20" fillId="4" borderId="25" xfId="0" applyFont="1" applyFill="1" applyBorder="1" applyAlignment="1">
      <alignment horizontal="right" wrapText="1"/>
    </xf>
    <xf numFmtId="0" fontId="0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2" borderId="0" xfId="0" applyFill="1">
      <alignment vertical="center"/>
    </xf>
    <xf numFmtId="0" fontId="21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right" wrapText="1"/>
    </xf>
    <xf numFmtId="0" fontId="0" fillId="0" borderId="0" xfId="0" applyFont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wrapText="1"/>
    </xf>
    <xf numFmtId="0" fontId="0" fillId="6" borderId="2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8" fontId="18" fillId="3" borderId="1" xfId="0" applyNumberFormat="1" applyFont="1" applyFill="1" applyBorder="1" applyAlignment="1">
      <alignment horizontal="right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78" fontId="23" fillId="0" borderId="1" xfId="0" applyNumberFormat="1" applyFont="1" applyBorder="1" applyAlignment="1">
      <alignment vertical="center"/>
    </xf>
    <xf numFmtId="0" fontId="23" fillId="0" borderId="0" xfId="0" applyFont="1" applyFill="1" applyAlignment="1">
      <alignment horizontal="left" vertical="top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justify" vertical="center" wrapText="1"/>
    </xf>
    <xf numFmtId="0" fontId="30" fillId="3" borderId="36" xfId="0" applyFont="1" applyFill="1" applyBorder="1" applyAlignment="1">
      <alignment horizontal="justify" vertical="center" wrapText="1"/>
    </xf>
    <xf numFmtId="177" fontId="31" fillId="3" borderId="36" xfId="0" applyNumberFormat="1" applyFont="1" applyFill="1" applyBorder="1" applyAlignment="1">
      <alignment horizontal="right" vertical="center" wrapText="1"/>
    </xf>
    <xf numFmtId="0" fontId="30" fillId="3" borderId="37" xfId="0" applyFont="1" applyFill="1" applyBorder="1" applyAlignment="1">
      <alignment horizontal="justify" vertical="center" wrapText="1"/>
    </xf>
    <xf numFmtId="0" fontId="30" fillId="3" borderId="13" xfId="0" applyFont="1" applyFill="1" applyBorder="1" applyAlignment="1">
      <alignment horizontal="justify" vertical="center" wrapText="1"/>
    </xf>
    <xf numFmtId="0" fontId="30" fillId="3" borderId="15" xfId="0" applyFont="1" applyFill="1" applyBorder="1" applyAlignment="1">
      <alignment horizontal="justify" vertical="center" wrapText="1"/>
    </xf>
    <xf numFmtId="177" fontId="31" fillId="3" borderId="15" xfId="0" applyNumberFormat="1" applyFont="1" applyFill="1" applyBorder="1" applyAlignment="1">
      <alignment horizontal="right" vertical="center" wrapText="1"/>
    </xf>
    <xf numFmtId="0" fontId="30" fillId="3" borderId="38" xfId="0" applyFont="1" applyFill="1" applyBorder="1" applyAlignment="1">
      <alignment horizontal="justify" vertical="center" wrapText="1"/>
    </xf>
    <xf numFmtId="0" fontId="30" fillId="3" borderId="39" xfId="0" applyFont="1" applyFill="1" applyBorder="1" applyAlignment="1">
      <alignment horizontal="justify" vertical="center" wrapText="1"/>
    </xf>
    <xf numFmtId="177" fontId="31" fillId="3" borderId="39" xfId="0" applyNumberFormat="1" applyFont="1" applyFill="1" applyBorder="1" applyAlignment="1">
      <alignment horizontal="right" vertical="center" wrapText="1"/>
    </xf>
    <xf numFmtId="0" fontId="32" fillId="4" borderId="40" xfId="0" applyFont="1" applyFill="1" applyBorder="1" applyAlignment="1">
      <alignment horizontal="center" vertical="center" wrapText="1"/>
    </xf>
    <xf numFmtId="0" fontId="32" fillId="4" borderId="41" xfId="0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 vertical="center" wrapText="1"/>
    </xf>
    <xf numFmtId="177" fontId="33" fillId="4" borderId="43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49" fontId="23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9" fillId="7" borderId="33" xfId="0" applyFont="1" applyFill="1" applyBorder="1" applyAlignment="1">
      <alignment horizontal="center" vertical="center" wrapText="1"/>
    </xf>
    <xf numFmtId="177" fontId="31" fillId="3" borderId="13" xfId="0" applyNumberFormat="1" applyFont="1" applyFill="1" applyBorder="1" applyAlignment="1">
      <alignment horizontal="right" vertical="center" wrapText="1"/>
    </xf>
    <xf numFmtId="177" fontId="31" fillId="3" borderId="44" xfId="0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 wrapText="1"/>
    </xf>
    <xf numFmtId="0" fontId="29" fillId="4" borderId="45" xfId="0" applyFont="1" applyFill="1" applyBorder="1" applyAlignment="1">
      <alignment horizontal="center" vertical="center" wrapText="1"/>
    </xf>
    <xf numFmtId="177" fontId="31" fillId="3" borderId="36" xfId="0" applyNumberFormat="1" applyFont="1" applyFill="1" applyBorder="1" applyAlignment="1">
      <alignment horizontal="right" vertical="center"/>
    </xf>
    <xf numFmtId="177" fontId="31" fillId="3" borderId="46" xfId="0" applyNumberFormat="1" applyFont="1" applyFill="1" applyBorder="1" applyAlignment="1">
      <alignment horizontal="right" vertical="center" wrapText="1"/>
    </xf>
    <xf numFmtId="177" fontId="31" fillId="3" borderId="15" xfId="0" applyNumberFormat="1" applyFont="1" applyFill="1" applyBorder="1" applyAlignment="1">
      <alignment horizontal="right" vertical="center"/>
    </xf>
    <xf numFmtId="177" fontId="31" fillId="3" borderId="47" xfId="0" applyNumberFormat="1" applyFont="1" applyFill="1" applyBorder="1" applyAlignment="1">
      <alignment horizontal="right" vertical="center" wrapText="1"/>
    </xf>
    <xf numFmtId="177" fontId="31" fillId="3" borderId="39" xfId="0" applyNumberFormat="1" applyFont="1" applyFill="1" applyBorder="1" applyAlignment="1">
      <alignment horizontal="right" vertical="center"/>
    </xf>
    <xf numFmtId="177" fontId="31" fillId="3" borderId="48" xfId="0" applyNumberFormat="1" applyFont="1" applyFill="1" applyBorder="1" applyAlignment="1">
      <alignment horizontal="right" vertical="center" wrapText="1"/>
    </xf>
    <xf numFmtId="177" fontId="33" fillId="4" borderId="49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43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43" fontId="26" fillId="0" borderId="1" xfId="0" applyNumberFormat="1" applyFont="1" applyBorder="1" applyAlignment="1">
      <alignment horizontal="right" vertical="center"/>
    </xf>
    <xf numFmtId="43" fontId="23" fillId="0" borderId="1" xfId="0" applyNumberFormat="1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43" fontId="2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43" fontId="27" fillId="0" borderId="1" xfId="0" applyNumberFormat="1" applyFont="1" applyBorder="1" applyAlignment="1">
      <alignment horizontal="center" vertical="center" wrapText="1"/>
    </xf>
    <xf numFmtId="43" fontId="23" fillId="0" borderId="0" xfId="0" applyNumberFormat="1" applyFont="1" applyFill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43" fontId="23" fillId="0" borderId="51" xfId="0" applyNumberFormat="1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left" vertical="center" wrapText="1"/>
    </xf>
    <xf numFmtId="179" fontId="23" fillId="0" borderId="1" xfId="0" applyNumberFormat="1" applyFont="1" applyBorder="1" applyAlignment="1">
      <alignment vertical="center"/>
    </xf>
    <xf numFmtId="0" fontId="35" fillId="0" borderId="0" xfId="0" applyFont="1" applyFill="1" applyAlignment="1">
      <alignment horizontal="left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1" xfId="0" applyFont="1" applyBorder="1" applyAlignment="1" quotePrefix="1">
      <alignment vertical="center"/>
    </xf>
    <xf numFmtId="0" fontId="24" fillId="0" borderId="1" xfId="0" applyFont="1" applyBorder="1" applyAlignment="1" quotePrefix="1">
      <alignment horizontal="center" vertical="center" wrapText="1"/>
    </xf>
    <xf numFmtId="0" fontId="27" fillId="0" borderId="1" xfId="0" applyFont="1" applyBorder="1" applyAlignment="1" quotePrefix="1">
      <alignment horizontal="center" vertical="center" wrapText="1"/>
    </xf>
    <xf numFmtId="43" fontId="24" fillId="0" borderId="1" xfId="0" applyNumberFormat="1" applyFont="1" applyBorder="1" applyAlignment="1" quotePrefix="1">
      <alignment horizontal="center" vertical="center" wrapText="1"/>
    </xf>
    <xf numFmtId="43" fontId="27" fillId="0" borderId="1" xfId="0" applyNumberFormat="1" applyFont="1" applyBorder="1" applyAlignment="1" quotePrefix="1">
      <alignment horizontal="center" vertical="center" wrapText="1"/>
    </xf>
    <xf numFmtId="0" fontId="23" fillId="0" borderId="1" xfId="0" applyFont="1" applyBorder="1" applyAlignment="1" quotePrefix="1">
      <alignment horizontal="left" vertical="center"/>
    </xf>
    <xf numFmtId="0" fontId="23" fillId="0" borderId="1" xfId="0" applyFont="1" applyBorder="1" applyAlignment="1" quotePrefix="1">
      <alignment horizontal="left" vertical="center" wrapText="1"/>
    </xf>
    <xf numFmtId="0" fontId="23" fillId="0" borderId="1" xfId="0" applyFont="1" applyBorder="1" applyAlignment="1" quotePrefix="1">
      <alignment horizontal="center" vertical="center"/>
    </xf>
    <xf numFmtId="0" fontId="27" fillId="0" borderId="1" xfId="0" applyFont="1" applyBorder="1" applyAlignment="1" quotePrefix="1">
      <alignment horizontal="left" vertical="center" wrapText="1"/>
    </xf>
    <xf numFmtId="49" fontId="27" fillId="0" borderId="1" xfId="0" applyNumberFormat="1" applyFont="1" applyBorder="1" applyAlignment="1" quotePrefix="1">
      <alignment horizontal="left" vertical="center" wrapText="1"/>
    </xf>
    <xf numFmtId="0" fontId="26" fillId="0" borderId="1" xfId="0" applyFont="1" applyBorder="1" applyAlignment="1" quotePrefix="1">
      <alignment horizontal="left" vertical="center"/>
    </xf>
    <xf numFmtId="49" fontId="26" fillId="0" borderId="1" xfId="0" applyNumberFormat="1" applyFont="1" applyBorder="1" applyAlignment="1" quotePrefix="1">
      <alignment vertical="center"/>
    </xf>
    <xf numFmtId="0" fontId="10" fillId="0" borderId="5" xfId="0" applyFont="1" applyBorder="1" applyAlignment="1" quotePrefix="1">
      <alignment wrapText="1"/>
    </xf>
    <xf numFmtId="0" fontId="11" fillId="0" borderId="1" xfId="0" applyFont="1" applyBorder="1" applyAlignment="1" quotePrefix="1"/>
    <xf numFmtId="0" fontId="11" fillId="2" borderId="1" xfId="0" applyFont="1" applyFill="1" applyBorder="1" applyAlignment="1" quotePrefix="1"/>
    <xf numFmtId="0" fontId="2" fillId="0" borderId="1" xfId="0" applyFont="1" applyBorder="1" applyAlignment="1" quotePrefix="1">
      <alignment wrapText="1"/>
    </xf>
    <xf numFmtId="0" fontId="2" fillId="0" borderId="1" xfId="0" applyFont="1" applyBorder="1" applyAlignment="1" quotePrefix="1"/>
    <xf numFmtId="0" fontId="0" fillId="0" borderId="1" xfId="0" applyBorder="1" applyAlignment="1" quotePrefix="1"/>
    <xf numFmtId="0" fontId="1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43" fontId="1" fillId="0" borderId="1" xfId="0" applyNumberFormat="1" applyFont="1" applyBorder="1" applyAlignment="1" quotePrefix="1">
      <alignment horizontal="center" vertical="center" wrapText="1"/>
    </xf>
    <xf numFmtId="43" fontId="6" fillId="0" borderId="1" xfId="0" applyNumberFormat="1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left"/>
    </xf>
    <xf numFmtId="0" fontId="7" fillId="0" borderId="1" xfId="0" applyFont="1" applyBorder="1" applyAlignment="1" quotePrefix="1">
      <alignment horizontal="left" wrapText="1"/>
    </xf>
    <xf numFmtId="0" fontId="7" fillId="0" borderId="1" xfId="0" applyFont="1" applyBorder="1" applyAlignment="1" quotePrefix="1">
      <alignment horizontal="center"/>
    </xf>
    <xf numFmtId="0" fontId="8" fillId="0" borderId="1" xfId="0" applyFont="1" applyBorder="1" applyAlignment="1" quotePrefix="1">
      <alignment horizontal="left"/>
    </xf>
    <xf numFmtId="43" fontId="8" fillId="0" borderId="1" xfId="0" applyNumberFormat="1" applyFont="1" applyBorder="1" applyAlignment="1" quotePrefix="1">
      <alignment horizontal="right"/>
    </xf>
    <xf numFmtId="0" fontId="7" fillId="2" borderId="1" xfId="0" applyFont="1" applyFill="1" applyBorder="1" applyAlignment="1" quotePrefix="1">
      <alignment horizontal="left"/>
    </xf>
    <xf numFmtId="0" fontId="7" fillId="2" borderId="1" xfId="0" applyFont="1" applyFill="1" applyBorder="1" applyAlignment="1" quotePrefix="1">
      <alignment horizontal="left" wrapText="1"/>
    </xf>
    <xf numFmtId="0" fontId="7" fillId="2" borderId="1" xfId="0" applyFont="1" applyFill="1" applyBorder="1" applyAlignment="1" quotePrefix="1">
      <alignment horizontal="center"/>
    </xf>
    <xf numFmtId="0" fontId="8" fillId="2" borderId="1" xfId="0" applyFont="1" applyFill="1" applyBorder="1" applyAlignment="1" quotePrefix="1">
      <alignment horizontal="left"/>
    </xf>
    <xf numFmtId="43" fontId="8" fillId="2" borderId="1" xfId="0" applyNumberFormat="1" applyFont="1" applyFill="1" applyBorder="1" applyAlignment="1" quotePrefix="1">
      <alignment horizontal="right"/>
    </xf>
    <xf numFmtId="0" fontId="0" fillId="0" borderId="1" xfId="0" applyBorder="1" applyAlignment="1" quotePrefix="1">
      <alignment horizontal="left" wrapText="1"/>
    </xf>
    <xf numFmtId="0" fontId="2" fillId="0" borderId="1" xfId="0" applyFont="1" applyBorder="1" applyAlignment="1" quotePrefix="1">
      <alignment horizontal="left" wrapText="1"/>
    </xf>
    <xf numFmtId="177" fontId="2" fillId="0" borderId="1" xfId="0" applyNumberFormat="1" applyFont="1" applyBorder="1" applyAlignment="1" quotePrefix="1">
      <alignment horizontal="left" wrapText="1"/>
    </xf>
    <xf numFmtId="0" fontId="0" fillId="0" borderId="1" xfId="0" applyBorder="1" applyAlignment="1" quotePrefix="1">
      <alignment horizontal="left"/>
    </xf>
    <xf numFmtId="0" fontId="2" fillId="0" borderId="1" xfId="0" applyFont="1" applyBorder="1" applyAlignment="1" quotePrefix="1">
      <alignment horizontal="left"/>
    </xf>
    <xf numFmtId="176" fontId="2" fillId="0" borderId="1" xfId="0" applyNumberFormat="1" applyFont="1" applyBorder="1" applyAlignment="1" quotePrefix="1">
      <alignment horizontal="left"/>
    </xf>
    <xf numFmtId="0" fontId="4" fillId="0" borderId="1" xfId="0" applyFont="1" applyBorder="1" applyAlignment="1" quotePrefix="1">
      <alignment horizontal="left" wrapText="1"/>
    </xf>
    <xf numFmtId="0" fontId="0" fillId="0" borderId="0" xfId="0" applyAlignment="1" quotePrefix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4"/>
  <sheetViews>
    <sheetView tabSelected="1" zoomScale="25" zoomScaleNormal="25" topLeftCell="A151" workbookViewId="0">
      <selection activeCell="Q154" sqref="Q154"/>
    </sheetView>
  </sheetViews>
  <sheetFormatPr defaultColWidth="9" defaultRowHeight="111" customHeight="1"/>
  <cols>
    <col min="1" max="1" width="24.25" style="133" customWidth="1"/>
    <col min="2" max="2" width="45.1296296296296" style="133" customWidth="1"/>
    <col min="3" max="3" width="30.5" style="133" customWidth="1"/>
    <col min="4" max="4" width="23.6296296296296" style="133" customWidth="1"/>
    <col min="5" max="5" width="30.75" style="133" customWidth="1"/>
    <col min="6" max="6" width="31.75" style="133" customWidth="1"/>
    <col min="7" max="7" width="44" style="133" customWidth="1"/>
    <col min="8" max="8" width="43" style="133" customWidth="1"/>
    <col min="9" max="9" width="31.75" style="133" customWidth="1"/>
    <col min="10" max="10" width="28" style="133" customWidth="1"/>
    <col min="11" max="11" width="66.2222222222222" style="133" customWidth="1"/>
    <col min="12" max="12" width="66.6666666666667" style="133" customWidth="1"/>
    <col min="13" max="13" width="35.75" style="133" customWidth="1"/>
    <col min="14" max="14" width="31.75" style="133" customWidth="1"/>
    <col min="15" max="15" width="71.1111111111111" style="133" customWidth="1"/>
    <col min="16" max="23" width="31.25" style="133" customWidth="1"/>
    <col min="24" max="24" width="34" style="133" customWidth="1"/>
    <col min="25" max="25" width="26" style="133" customWidth="1"/>
    <col min="26" max="28" width="32.5" style="133" customWidth="1"/>
    <col min="29" max="16384" width="9" style="133"/>
  </cols>
  <sheetData>
    <row r="1" customHeight="1" spans="1:1">
      <c r="A1" s="134" t="s">
        <v>0</v>
      </c>
    </row>
    <row r="2" s="132" customFormat="1" ht="129" customHeight="1" spans="1:12">
      <c r="A2" s="135" t="s">
        <v>1</v>
      </c>
      <c r="B2" s="135" t="s">
        <v>2</v>
      </c>
      <c r="C2" s="135" t="s">
        <v>3</v>
      </c>
      <c r="D2" s="135" t="s">
        <v>4</v>
      </c>
      <c r="E2" s="136" t="s">
        <v>5</v>
      </c>
      <c r="F2" s="135" t="s">
        <v>6</v>
      </c>
      <c r="G2" s="135" t="s">
        <v>7</v>
      </c>
      <c r="H2" s="135" t="s">
        <v>8</v>
      </c>
      <c r="I2" s="135" t="s">
        <v>9</v>
      </c>
      <c r="J2" s="135" t="s">
        <v>10</v>
      </c>
      <c r="K2" s="192" t="s">
        <v>11</v>
      </c>
      <c r="L2" s="192" t="s">
        <v>12</v>
      </c>
    </row>
    <row r="3" customHeight="1" spans="1:12">
      <c r="A3" s="137" t="s">
        <v>13</v>
      </c>
      <c r="B3" s="138" t="s">
        <v>14</v>
      </c>
      <c r="C3" s="139" t="s">
        <v>15</v>
      </c>
      <c r="D3" s="140" t="s">
        <v>16</v>
      </c>
      <c r="E3" s="141">
        <v>4500000</v>
      </c>
      <c r="F3" s="142">
        <v>42008</v>
      </c>
      <c r="G3" s="143" t="s">
        <v>17</v>
      </c>
      <c r="H3" s="143" t="s">
        <v>18</v>
      </c>
      <c r="I3" s="141">
        <v>100076</v>
      </c>
      <c r="J3" s="193" t="s">
        <v>19</v>
      </c>
      <c r="K3" s="194" t="s">
        <v>20</v>
      </c>
      <c r="L3" s="194" t="s">
        <v>21</v>
      </c>
    </row>
    <row r="4" customHeight="1" spans="1:12">
      <c r="A4" s="144" t="s">
        <v>13</v>
      </c>
      <c r="B4" s="145" t="s">
        <v>22</v>
      </c>
      <c r="C4" s="146" t="s">
        <v>23</v>
      </c>
      <c r="D4" s="146" t="s">
        <v>24</v>
      </c>
      <c r="E4" s="147">
        <v>4500000</v>
      </c>
      <c r="F4" s="148">
        <v>42008</v>
      </c>
      <c r="G4" s="146" t="s">
        <v>25</v>
      </c>
      <c r="H4" s="146" t="s">
        <v>26</v>
      </c>
      <c r="I4" s="147">
        <v>100070</v>
      </c>
      <c r="J4" s="144" t="s">
        <v>19</v>
      </c>
      <c r="K4" s="147" t="s">
        <v>27</v>
      </c>
      <c r="L4" s="194" t="s">
        <v>28</v>
      </c>
    </row>
    <row r="5" customHeight="1" spans="1:12">
      <c r="A5" s="144" t="s">
        <v>13</v>
      </c>
      <c r="B5" s="145" t="s">
        <v>29</v>
      </c>
      <c r="C5" s="146" t="s">
        <v>30</v>
      </c>
      <c r="D5" s="146" t="s">
        <v>31</v>
      </c>
      <c r="E5" s="147">
        <v>4500000</v>
      </c>
      <c r="F5" s="148">
        <v>42008</v>
      </c>
      <c r="G5" s="146" t="s">
        <v>32</v>
      </c>
      <c r="H5" s="146" t="s">
        <v>33</v>
      </c>
      <c r="I5" s="147">
        <v>100076</v>
      </c>
      <c r="J5" s="144" t="s">
        <v>19</v>
      </c>
      <c r="K5" s="147" t="s">
        <v>34</v>
      </c>
      <c r="L5" s="194" t="s">
        <v>35</v>
      </c>
    </row>
    <row r="6" customHeight="1" spans="1:12">
      <c r="A6" s="144" t="s">
        <v>13</v>
      </c>
      <c r="B6" s="145" t="s">
        <v>36</v>
      </c>
      <c r="C6" s="146" t="s">
        <v>37</v>
      </c>
      <c r="D6" s="146" t="s">
        <v>38</v>
      </c>
      <c r="E6" s="147">
        <v>4500000</v>
      </c>
      <c r="F6" s="148">
        <v>42008</v>
      </c>
      <c r="G6" s="146" t="s">
        <v>39</v>
      </c>
      <c r="H6" s="146" t="s">
        <v>40</v>
      </c>
      <c r="I6" s="147">
        <v>101300</v>
      </c>
      <c r="J6" s="144" t="s">
        <v>19</v>
      </c>
      <c r="K6" s="147" t="s">
        <v>41</v>
      </c>
      <c r="L6" s="194" t="s">
        <v>42</v>
      </c>
    </row>
    <row r="7" ht="78" customHeight="1"/>
    <row r="8" customHeight="1" spans="1:1">
      <c r="A8" s="149" t="s">
        <v>43</v>
      </c>
    </row>
    <row r="9" s="132" customFormat="1" ht="165" customHeight="1" spans="1:3">
      <c r="A9" s="150" t="s">
        <v>44</v>
      </c>
      <c r="B9" s="150" t="s">
        <v>45</v>
      </c>
      <c r="C9" s="150" t="s">
        <v>46</v>
      </c>
    </row>
    <row r="10" customHeight="1" spans="1:3">
      <c r="A10" s="151" t="s">
        <v>13</v>
      </c>
      <c r="B10" s="152" t="s">
        <v>47</v>
      </c>
      <c r="C10" s="152" t="s">
        <v>48</v>
      </c>
    </row>
    <row r="11" customHeight="1" spans="1:3">
      <c r="A11" s="151" t="s">
        <v>13</v>
      </c>
      <c r="B11" s="152" t="s">
        <v>49</v>
      </c>
      <c r="C11" s="152" t="s">
        <v>50</v>
      </c>
    </row>
    <row r="12" customHeight="1" spans="1:3">
      <c r="A12" s="151" t="s">
        <v>13</v>
      </c>
      <c r="B12" s="152" t="s">
        <v>51</v>
      </c>
      <c r="C12" s="152" t="s">
        <v>52</v>
      </c>
    </row>
    <row r="13" ht="81" customHeight="1"/>
    <row r="14" customHeight="1" spans="1:1">
      <c r="A14" s="153" t="s">
        <v>53</v>
      </c>
    </row>
    <row r="15" s="132" customFormat="1" ht="132" customHeight="1" spans="1:5">
      <c r="A15" s="150" t="s">
        <v>44</v>
      </c>
      <c r="B15" s="150" t="s">
        <v>46</v>
      </c>
      <c r="C15" s="150" t="s">
        <v>54</v>
      </c>
      <c r="D15" s="150" t="s">
        <v>55</v>
      </c>
      <c r="E15" s="150"/>
    </row>
    <row r="16" customHeight="1" spans="1:5">
      <c r="A16" s="151" t="s">
        <v>13</v>
      </c>
      <c r="B16" s="152" t="s">
        <v>48</v>
      </c>
      <c r="C16" s="152" t="s">
        <v>56</v>
      </c>
      <c r="D16" s="154" t="s">
        <v>57</v>
      </c>
      <c r="E16" s="155"/>
    </row>
    <row r="17" customHeight="1" spans="1:5">
      <c r="A17" s="151" t="s">
        <v>13</v>
      </c>
      <c r="B17" s="152" t="s">
        <v>48</v>
      </c>
      <c r="C17" s="152" t="s">
        <v>58</v>
      </c>
      <c r="D17" s="154" t="s">
        <v>59</v>
      </c>
      <c r="E17" s="155" t="s">
        <v>60</v>
      </c>
    </row>
    <row r="18" customHeight="1" spans="1:5">
      <c r="A18" s="151" t="s">
        <v>13</v>
      </c>
      <c r="B18" s="152" t="s">
        <v>50</v>
      </c>
      <c r="C18" s="152" t="s">
        <v>61</v>
      </c>
      <c r="D18" s="154" t="s">
        <v>62</v>
      </c>
      <c r="E18" s="155" t="s">
        <v>63</v>
      </c>
    </row>
    <row r="19" customHeight="1" spans="1:5">
      <c r="A19" s="151" t="s">
        <v>13</v>
      </c>
      <c r="B19" s="152" t="s">
        <v>52</v>
      </c>
      <c r="C19" s="152" t="s">
        <v>64</v>
      </c>
      <c r="D19" s="154" t="s">
        <v>65</v>
      </c>
      <c r="E19" s="155" t="s">
        <v>66</v>
      </c>
    </row>
    <row r="20" ht="69" customHeight="1"/>
    <row r="21" customHeight="1" spans="1:1">
      <c r="A21" s="153" t="s">
        <v>67</v>
      </c>
    </row>
    <row r="22" customHeight="1" spans="1:10">
      <c r="A22" s="156" t="s">
        <v>68</v>
      </c>
      <c r="B22" s="156" t="s">
        <v>69</v>
      </c>
      <c r="C22" s="156" t="s">
        <v>43</v>
      </c>
      <c r="D22" s="156" t="s">
        <v>53</v>
      </c>
      <c r="E22" s="156"/>
      <c r="F22" s="156" t="s">
        <v>70</v>
      </c>
      <c r="G22" s="156" t="s">
        <v>71</v>
      </c>
      <c r="H22" s="156" t="s">
        <v>72</v>
      </c>
      <c r="I22" s="156" t="s">
        <v>73</v>
      </c>
      <c r="J22" s="156"/>
    </row>
    <row r="23" customHeight="1" spans="1:10">
      <c r="A23" s="157">
        <v>1</v>
      </c>
      <c r="B23" s="140" t="s">
        <v>74</v>
      </c>
      <c r="C23" s="151" t="s">
        <v>48</v>
      </c>
      <c r="D23" s="158" t="s">
        <v>56</v>
      </c>
      <c r="E23" s="158"/>
      <c r="F23" s="157" t="s">
        <v>56</v>
      </c>
      <c r="G23" s="159"/>
      <c r="H23" s="151">
        <v>12000</v>
      </c>
      <c r="I23" s="195" t="s">
        <v>75</v>
      </c>
      <c r="J23" s="195"/>
    </row>
    <row r="24" customHeight="1" spans="1:10">
      <c r="A24" s="157">
        <v>2</v>
      </c>
      <c r="B24" s="140" t="s">
        <v>76</v>
      </c>
      <c r="C24" s="151" t="s">
        <v>48</v>
      </c>
      <c r="D24" s="158" t="s">
        <v>58</v>
      </c>
      <c r="E24" s="158"/>
      <c r="F24" s="157" t="s">
        <v>77</v>
      </c>
      <c r="G24" s="159"/>
      <c r="H24" s="151">
        <v>7500</v>
      </c>
      <c r="I24" s="195" t="s">
        <v>78</v>
      </c>
      <c r="J24" s="195" t="s">
        <v>78</v>
      </c>
    </row>
    <row r="25" customHeight="1" spans="1:10">
      <c r="A25" s="157">
        <v>3</v>
      </c>
      <c r="B25" s="140" t="s">
        <v>79</v>
      </c>
      <c r="C25" s="151" t="s">
        <v>50</v>
      </c>
      <c r="D25" s="158" t="s">
        <v>61</v>
      </c>
      <c r="E25" s="158"/>
      <c r="F25" s="157" t="s">
        <v>77</v>
      </c>
      <c r="G25" s="159"/>
      <c r="H25" s="151">
        <v>7500</v>
      </c>
      <c r="I25" s="195" t="s">
        <v>80</v>
      </c>
      <c r="J25" s="195" t="s">
        <v>80</v>
      </c>
    </row>
    <row r="26" customHeight="1" spans="1:10">
      <c r="A26" s="157">
        <v>4</v>
      </c>
      <c r="B26" s="140" t="s">
        <v>81</v>
      </c>
      <c r="C26" s="151" t="s">
        <v>52</v>
      </c>
      <c r="D26" s="158" t="s">
        <v>64</v>
      </c>
      <c r="E26" s="158"/>
      <c r="F26" s="157" t="s">
        <v>77</v>
      </c>
      <c r="G26" s="159"/>
      <c r="H26" s="151">
        <v>7500</v>
      </c>
      <c r="I26" s="195" t="s">
        <v>82</v>
      </c>
      <c r="J26" s="195" t="s">
        <v>82</v>
      </c>
    </row>
    <row r="27" ht="69" customHeight="1"/>
    <row r="28" customHeight="1" spans="1:1">
      <c r="A28" s="134" t="s">
        <v>83</v>
      </c>
    </row>
    <row r="29" customHeight="1" spans="1:3">
      <c r="A29" s="160" t="s">
        <v>84</v>
      </c>
      <c r="B29" s="161"/>
      <c r="C29" s="162" t="s">
        <v>83</v>
      </c>
    </row>
    <row r="30" customHeight="1" spans="1:3">
      <c r="A30" s="163" t="s">
        <v>56</v>
      </c>
      <c r="B30" s="164"/>
      <c r="C30" s="165">
        <v>12000</v>
      </c>
    </row>
    <row r="31" customHeight="1" spans="1:3">
      <c r="A31" s="163" t="s">
        <v>77</v>
      </c>
      <c r="B31" s="164"/>
      <c r="C31" s="165">
        <v>7500</v>
      </c>
    </row>
    <row r="32" customHeight="1" spans="1:1">
      <c r="A32" s="166" t="s">
        <v>85</v>
      </c>
    </row>
    <row r="33" customHeight="1" spans="1:1">
      <c r="A33" s="134" t="s">
        <v>86</v>
      </c>
    </row>
    <row r="34" customHeight="1" spans="1:28">
      <c r="A34" s="167" t="s">
        <v>87</v>
      </c>
      <c r="B34" s="168" t="s">
        <v>43</v>
      </c>
      <c r="C34" s="169" t="s">
        <v>69</v>
      </c>
      <c r="D34" s="169" t="s">
        <v>54</v>
      </c>
      <c r="E34" s="168" t="s">
        <v>70</v>
      </c>
      <c r="F34" s="168" t="s">
        <v>88</v>
      </c>
      <c r="G34" s="168" t="s">
        <v>89</v>
      </c>
      <c r="H34" s="168" t="s">
        <v>90</v>
      </c>
      <c r="I34" s="168" t="s">
        <v>91</v>
      </c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 t="s">
        <v>92</v>
      </c>
      <c r="Z34" s="168" t="s">
        <v>93</v>
      </c>
      <c r="AA34" s="168" t="s">
        <v>94</v>
      </c>
      <c r="AB34" s="203" t="s">
        <v>95</v>
      </c>
    </row>
    <row r="35" ht="189" customHeight="1" spans="1:28">
      <c r="A35" s="170"/>
      <c r="B35" s="171"/>
      <c r="C35" s="172"/>
      <c r="D35" s="172"/>
      <c r="E35" s="171"/>
      <c r="F35" s="171"/>
      <c r="G35" s="171"/>
      <c r="H35" s="171"/>
      <c r="I35" s="171" t="s">
        <v>96</v>
      </c>
      <c r="J35" s="196" t="s">
        <v>97</v>
      </c>
      <c r="K35" s="171" t="s">
        <v>98</v>
      </c>
      <c r="L35" s="196" t="s">
        <v>99</v>
      </c>
      <c r="M35" s="171" t="s">
        <v>100</v>
      </c>
      <c r="N35" s="196" t="s">
        <v>101</v>
      </c>
      <c r="O35" s="171" t="s">
        <v>102</v>
      </c>
      <c r="P35" s="196" t="s">
        <v>103</v>
      </c>
      <c r="Q35" s="171" t="s">
        <v>104</v>
      </c>
      <c r="R35" s="196" t="s">
        <v>105</v>
      </c>
      <c r="S35" s="171" t="s">
        <v>106</v>
      </c>
      <c r="T35" s="196" t="s">
        <v>107</v>
      </c>
      <c r="U35" s="171" t="s">
        <v>108</v>
      </c>
      <c r="V35" s="196" t="s">
        <v>109</v>
      </c>
      <c r="W35" s="171" t="s">
        <v>110</v>
      </c>
      <c r="X35" s="196" t="s">
        <v>111</v>
      </c>
      <c r="Y35" s="171"/>
      <c r="Z35" s="171"/>
      <c r="AA35" s="171"/>
      <c r="AB35" s="204"/>
    </row>
    <row r="36" customHeight="1" spans="1:28">
      <c r="A36" s="173">
        <v>1</v>
      </c>
      <c r="B36" s="174" t="s">
        <v>48</v>
      </c>
      <c r="C36" s="174" t="s">
        <v>74</v>
      </c>
      <c r="D36" s="174" t="s">
        <v>56</v>
      </c>
      <c r="E36" s="174" t="s">
        <v>56</v>
      </c>
      <c r="F36" s="175">
        <v>12000</v>
      </c>
      <c r="G36" s="175">
        <v>0</v>
      </c>
      <c r="H36" s="175">
        <f>F36*G36/21</f>
        <v>0</v>
      </c>
      <c r="I36" s="175">
        <f>F36*8%</f>
        <v>960</v>
      </c>
      <c r="J36" s="175">
        <f>F36*20%</f>
        <v>2400</v>
      </c>
      <c r="K36" s="175">
        <f>F36*2%+3</f>
        <v>243</v>
      </c>
      <c r="L36" s="175">
        <f>F36*10%</f>
        <v>1200</v>
      </c>
      <c r="M36" s="175">
        <f>F36*0.5%</f>
        <v>60</v>
      </c>
      <c r="N36" s="175">
        <f>F36*1%</f>
        <v>120</v>
      </c>
      <c r="O36" s="175">
        <v>0</v>
      </c>
      <c r="P36" s="175">
        <f>F36*0.8%</f>
        <v>96</v>
      </c>
      <c r="Q36" s="175">
        <v>0</v>
      </c>
      <c r="R36" s="175">
        <f>F36*0.8%</f>
        <v>96</v>
      </c>
      <c r="S36" s="175">
        <f>I36+K36+M36+O36+Q36</f>
        <v>1263</v>
      </c>
      <c r="T36" s="175">
        <f>J36+L36+N36+P36+R36</f>
        <v>3912</v>
      </c>
      <c r="U36" s="175">
        <f t="shared" ref="U36:U39" si="0">F36*10%</f>
        <v>1200</v>
      </c>
      <c r="V36" s="175">
        <f>F36*0.1</f>
        <v>1200</v>
      </c>
      <c r="W36" s="175">
        <f>S36+U36</f>
        <v>2463</v>
      </c>
      <c r="X36" s="175">
        <f>T36+V36</f>
        <v>5112</v>
      </c>
      <c r="Y36" s="175">
        <v>0</v>
      </c>
      <c r="Z36" s="175">
        <f>F36+Y36-H36-W36</f>
        <v>9537</v>
      </c>
      <c r="AA36" s="205">
        <f>ROUND(MAX((Z36-3500)*1%*{3,10,20,25,30,35,45}-5*{0,21,111,201,551,1101,2701},0),2)</f>
        <v>652.4</v>
      </c>
      <c r="AB36" s="206">
        <f t="shared" ref="AB36:AB39" si="1">Z36-AA36</f>
        <v>8884.6</v>
      </c>
    </row>
    <row r="37" customHeight="1" spans="1:28">
      <c r="A37" s="176">
        <v>2</v>
      </c>
      <c r="B37" s="177" t="s">
        <v>48</v>
      </c>
      <c r="C37" s="178" t="s">
        <v>76</v>
      </c>
      <c r="D37" s="178" t="s">
        <v>58</v>
      </c>
      <c r="E37" s="178" t="s">
        <v>77</v>
      </c>
      <c r="F37" s="179">
        <v>7500</v>
      </c>
      <c r="G37" s="179">
        <v>0</v>
      </c>
      <c r="H37" s="179">
        <f t="shared" ref="H37:H39" si="2">F37*G37/21</f>
        <v>0</v>
      </c>
      <c r="I37" s="179">
        <f t="shared" ref="I37:I39" si="3">F37*8%</f>
        <v>600</v>
      </c>
      <c r="J37" s="197">
        <f t="shared" ref="J37:J39" si="4">F37*20%</f>
        <v>1500</v>
      </c>
      <c r="K37" s="179">
        <f t="shared" ref="K37:K39" si="5">F37*2%+3</f>
        <v>153</v>
      </c>
      <c r="L37" s="197">
        <f t="shared" ref="L37:L39" si="6">F37*10%</f>
        <v>750</v>
      </c>
      <c r="M37" s="197">
        <f t="shared" ref="M37:M39" si="7">F37*0.5%</f>
        <v>37.5</v>
      </c>
      <c r="N37" s="197">
        <f t="shared" ref="N37:N39" si="8">F37*1%</f>
        <v>75</v>
      </c>
      <c r="O37" s="179">
        <v>0</v>
      </c>
      <c r="P37" s="197">
        <f t="shared" ref="P37:P39" si="9">F37*0.8%</f>
        <v>60</v>
      </c>
      <c r="Q37" s="179">
        <v>0</v>
      </c>
      <c r="R37" s="197">
        <f t="shared" ref="R37:R39" si="10">F37*0.8%</f>
        <v>60</v>
      </c>
      <c r="S37" s="197">
        <f t="shared" ref="S37:T39" si="11">I37+K37+M37+O37+Q37</f>
        <v>790.5</v>
      </c>
      <c r="T37" s="197">
        <f t="shared" si="11"/>
        <v>2445</v>
      </c>
      <c r="U37" s="179">
        <f t="shared" si="0"/>
        <v>750</v>
      </c>
      <c r="V37" s="197">
        <f t="shared" ref="V37:V39" si="12">F37*0.1</f>
        <v>750</v>
      </c>
      <c r="W37" s="197">
        <f t="shared" ref="W37:X39" si="13">S37+U37</f>
        <v>1540.5</v>
      </c>
      <c r="X37" s="197">
        <f t="shared" si="13"/>
        <v>3195</v>
      </c>
      <c r="Y37" s="179">
        <v>0</v>
      </c>
      <c r="Z37" s="197">
        <f t="shared" ref="Z37:Z39" si="14">F37+Y37-H37-W37</f>
        <v>5959.5</v>
      </c>
      <c r="AA37" s="207">
        <f>ROUND(MAX((Z37-3500)*1%*{3,10,20,25,30,35,45}-5*{0,21,111,201,551,1101,2701},0),2)</f>
        <v>140.95</v>
      </c>
      <c r="AB37" s="208">
        <f t="shared" si="1"/>
        <v>5818.55</v>
      </c>
    </row>
    <row r="38" customHeight="1" spans="1:28">
      <c r="A38" s="176">
        <v>3</v>
      </c>
      <c r="B38" s="178" t="s">
        <v>50</v>
      </c>
      <c r="C38" s="178" t="s">
        <v>79</v>
      </c>
      <c r="D38" s="178" t="s">
        <v>61</v>
      </c>
      <c r="E38" s="178" t="s">
        <v>77</v>
      </c>
      <c r="F38" s="179">
        <v>7500</v>
      </c>
      <c r="G38" s="179">
        <v>0</v>
      </c>
      <c r="H38" s="179">
        <f t="shared" si="2"/>
        <v>0</v>
      </c>
      <c r="I38" s="179">
        <f t="shared" si="3"/>
        <v>600</v>
      </c>
      <c r="J38" s="197">
        <f t="shared" si="4"/>
        <v>1500</v>
      </c>
      <c r="K38" s="179">
        <f t="shared" si="5"/>
        <v>153</v>
      </c>
      <c r="L38" s="197">
        <f t="shared" si="6"/>
        <v>750</v>
      </c>
      <c r="M38" s="197">
        <f t="shared" si="7"/>
        <v>37.5</v>
      </c>
      <c r="N38" s="197">
        <f t="shared" si="8"/>
        <v>75</v>
      </c>
      <c r="O38" s="179">
        <v>0</v>
      </c>
      <c r="P38" s="197">
        <f t="shared" si="9"/>
        <v>60</v>
      </c>
      <c r="Q38" s="179">
        <v>0</v>
      </c>
      <c r="R38" s="197">
        <f t="shared" si="10"/>
        <v>60</v>
      </c>
      <c r="S38" s="197">
        <f t="shared" si="11"/>
        <v>790.5</v>
      </c>
      <c r="T38" s="197">
        <f t="shared" si="11"/>
        <v>2445</v>
      </c>
      <c r="U38" s="179">
        <f t="shared" si="0"/>
        <v>750</v>
      </c>
      <c r="V38" s="197">
        <f t="shared" si="12"/>
        <v>750</v>
      </c>
      <c r="W38" s="197">
        <f t="shared" si="13"/>
        <v>1540.5</v>
      </c>
      <c r="X38" s="197">
        <f t="shared" si="13"/>
        <v>3195</v>
      </c>
      <c r="Y38" s="179">
        <v>0</v>
      </c>
      <c r="Z38" s="197">
        <f t="shared" si="14"/>
        <v>5959.5</v>
      </c>
      <c r="AA38" s="207">
        <f>ROUND(MAX((Z38-3500)*1%*{3,10,20,25,30,35,45}-5*{0,21,111,201,551,1101,2701},0),2)</f>
        <v>140.95</v>
      </c>
      <c r="AB38" s="208">
        <f t="shared" si="1"/>
        <v>5818.55</v>
      </c>
    </row>
    <row r="39" customHeight="1" spans="1:28">
      <c r="A39" s="180">
        <v>6</v>
      </c>
      <c r="B39" s="181" t="s">
        <v>52</v>
      </c>
      <c r="C39" s="181" t="s">
        <v>81</v>
      </c>
      <c r="D39" s="181" t="s">
        <v>64</v>
      </c>
      <c r="E39" s="181" t="s">
        <v>77</v>
      </c>
      <c r="F39" s="182">
        <v>7500</v>
      </c>
      <c r="G39" s="182">
        <v>0</v>
      </c>
      <c r="H39" s="182">
        <f t="shared" si="2"/>
        <v>0</v>
      </c>
      <c r="I39" s="182">
        <f t="shared" si="3"/>
        <v>600</v>
      </c>
      <c r="J39" s="198">
        <f t="shared" si="4"/>
        <v>1500</v>
      </c>
      <c r="K39" s="182">
        <f t="shared" si="5"/>
        <v>153</v>
      </c>
      <c r="L39" s="198">
        <f t="shared" si="6"/>
        <v>750</v>
      </c>
      <c r="M39" s="198">
        <f t="shared" si="7"/>
        <v>37.5</v>
      </c>
      <c r="N39" s="198">
        <f t="shared" si="8"/>
        <v>75</v>
      </c>
      <c r="O39" s="182">
        <v>0</v>
      </c>
      <c r="P39" s="198">
        <f t="shared" si="9"/>
        <v>60</v>
      </c>
      <c r="Q39" s="182">
        <v>0</v>
      </c>
      <c r="R39" s="198">
        <f t="shared" si="10"/>
        <v>60</v>
      </c>
      <c r="S39" s="198">
        <f t="shared" si="11"/>
        <v>790.5</v>
      </c>
      <c r="T39" s="198">
        <f t="shared" si="11"/>
        <v>2445</v>
      </c>
      <c r="U39" s="182">
        <f t="shared" si="0"/>
        <v>750</v>
      </c>
      <c r="V39" s="198">
        <f t="shared" si="12"/>
        <v>750</v>
      </c>
      <c r="W39" s="198">
        <f t="shared" si="13"/>
        <v>1540.5</v>
      </c>
      <c r="X39" s="198">
        <f t="shared" si="13"/>
        <v>3195</v>
      </c>
      <c r="Y39" s="182">
        <v>0</v>
      </c>
      <c r="Z39" s="198">
        <f t="shared" si="14"/>
        <v>5959.5</v>
      </c>
      <c r="AA39" s="209">
        <f>ROUND(MAX((Z39-3500)*1%*{3,10,20,25,30,35,45}-5*{0,21,111,201,551,1101,2701},0),2)</f>
        <v>140.95</v>
      </c>
      <c r="AB39" s="210">
        <f t="shared" si="1"/>
        <v>5818.55</v>
      </c>
    </row>
    <row r="40" customHeight="1" spans="1:28">
      <c r="A40" s="183" t="s">
        <v>112</v>
      </c>
      <c r="B40" s="184"/>
      <c r="C40" s="184"/>
      <c r="D40" s="184"/>
      <c r="E40" s="185"/>
      <c r="F40" s="186">
        <f>SUM(F36:F39)</f>
        <v>34500</v>
      </c>
      <c r="G40" s="186"/>
      <c r="H40" s="186"/>
      <c r="I40" s="186">
        <f t="shared" ref="I40:R40" si="15">SUM(I36:I39)</f>
        <v>2760</v>
      </c>
      <c r="J40" s="186">
        <f t="shared" si="15"/>
        <v>6900</v>
      </c>
      <c r="K40" s="186">
        <f t="shared" si="15"/>
        <v>702</v>
      </c>
      <c r="L40" s="186">
        <f t="shared" si="15"/>
        <v>3450</v>
      </c>
      <c r="M40" s="186">
        <f t="shared" si="15"/>
        <v>172.5</v>
      </c>
      <c r="N40" s="186">
        <f t="shared" si="15"/>
        <v>345</v>
      </c>
      <c r="O40" s="186">
        <f t="shared" si="15"/>
        <v>0</v>
      </c>
      <c r="P40" s="186">
        <f t="shared" si="15"/>
        <v>276</v>
      </c>
      <c r="Q40" s="186">
        <f t="shared" si="15"/>
        <v>0</v>
      </c>
      <c r="R40" s="186">
        <f t="shared" si="15"/>
        <v>276</v>
      </c>
      <c r="S40" s="186">
        <f t="shared" ref="S40:AB40" si="16">SUM(S36:S39)</f>
        <v>3634.5</v>
      </c>
      <c r="T40" s="186">
        <f t="shared" si="16"/>
        <v>11247</v>
      </c>
      <c r="U40" s="186">
        <f t="shared" si="16"/>
        <v>3450</v>
      </c>
      <c r="V40" s="186">
        <f t="shared" si="16"/>
        <v>3450</v>
      </c>
      <c r="W40" s="186">
        <f t="shared" si="16"/>
        <v>7084.5</v>
      </c>
      <c r="X40" s="186">
        <f t="shared" si="16"/>
        <v>14697</v>
      </c>
      <c r="Y40" s="186">
        <f t="shared" si="16"/>
        <v>0</v>
      </c>
      <c r="Z40" s="186">
        <f t="shared" si="16"/>
        <v>27415.5</v>
      </c>
      <c r="AA40" s="186">
        <f t="shared" si="16"/>
        <v>1075.25</v>
      </c>
      <c r="AB40" s="211">
        <f t="shared" si="16"/>
        <v>26340.25</v>
      </c>
    </row>
    <row r="41" ht="66" customHeight="1" spans="1:1">
      <c r="A41" s="166"/>
    </row>
    <row r="42" customHeight="1" spans="1:1">
      <c r="A42" s="134" t="s">
        <v>113</v>
      </c>
    </row>
    <row r="43" ht="138" customHeight="1" spans="1:12">
      <c r="A43" s="187" t="s">
        <v>114</v>
      </c>
      <c r="B43" s="187" t="s">
        <v>115</v>
      </c>
      <c r="C43" s="187" t="s">
        <v>116</v>
      </c>
      <c r="D43" s="187" t="s">
        <v>117</v>
      </c>
      <c r="E43" s="187"/>
      <c r="F43" s="187"/>
      <c r="G43" s="187" t="s">
        <v>118</v>
      </c>
      <c r="H43" s="187" t="s">
        <v>119</v>
      </c>
      <c r="I43" s="162" t="s">
        <v>120</v>
      </c>
      <c r="J43" s="199" t="s">
        <v>1</v>
      </c>
      <c r="K43" s="200"/>
      <c r="L43" s="201"/>
    </row>
    <row r="44" customHeight="1" spans="1:12">
      <c r="A44" s="188" t="s">
        <v>121</v>
      </c>
      <c r="B44" s="188" t="s">
        <v>122</v>
      </c>
      <c r="C44" s="188" t="s">
        <v>123</v>
      </c>
      <c r="D44" s="188" t="s">
        <v>124</v>
      </c>
      <c r="E44" s="188"/>
      <c r="F44" s="188"/>
      <c r="G44" s="188" t="s">
        <v>125</v>
      </c>
      <c r="H44" s="188"/>
      <c r="I44" s="188">
        <v>2</v>
      </c>
      <c r="J44" s="163" t="s">
        <v>126</v>
      </c>
      <c r="K44" s="202"/>
      <c r="L44" s="164"/>
    </row>
    <row r="45" customHeight="1" spans="1:12">
      <c r="A45" s="188" t="s">
        <v>127</v>
      </c>
      <c r="B45" s="188" t="s">
        <v>122</v>
      </c>
      <c r="C45" s="188" t="s">
        <v>128</v>
      </c>
      <c r="D45" s="188" t="s">
        <v>124</v>
      </c>
      <c r="E45" s="188"/>
      <c r="F45" s="188"/>
      <c r="G45" s="188" t="s">
        <v>125</v>
      </c>
      <c r="H45" s="188"/>
      <c r="I45" s="188">
        <v>2</v>
      </c>
      <c r="J45" s="163" t="s">
        <v>126</v>
      </c>
      <c r="K45" s="202"/>
      <c r="L45" s="164"/>
    </row>
    <row r="46" customHeight="1" spans="1:12">
      <c r="A46" s="188" t="s">
        <v>129</v>
      </c>
      <c r="B46" s="188" t="s">
        <v>122</v>
      </c>
      <c r="C46" s="188" t="s">
        <v>130</v>
      </c>
      <c r="D46" s="188" t="s">
        <v>131</v>
      </c>
      <c r="E46" s="188"/>
      <c r="F46" s="188"/>
      <c r="G46" s="188" t="s">
        <v>132</v>
      </c>
      <c r="H46" s="188"/>
      <c r="I46" s="188">
        <v>4</v>
      </c>
      <c r="J46" s="163" t="s">
        <v>126</v>
      </c>
      <c r="K46" s="202"/>
      <c r="L46" s="164"/>
    </row>
    <row r="47" customHeight="1" spans="1:12">
      <c r="A47" s="188" t="s">
        <v>133</v>
      </c>
      <c r="B47" s="188" t="s">
        <v>122</v>
      </c>
      <c r="C47" s="188" t="s">
        <v>134</v>
      </c>
      <c r="D47" s="188" t="s">
        <v>135</v>
      </c>
      <c r="E47" s="188"/>
      <c r="F47" s="188"/>
      <c r="G47" s="188" t="s">
        <v>132</v>
      </c>
      <c r="H47" s="188"/>
      <c r="I47" s="188">
        <v>4</v>
      </c>
      <c r="J47" s="163" t="s">
        <v>126</v>
      </c>
      <c r="K47" s="202"/>
      <c r="L47" s="164"/>
    </row>
    <row r="48" customHeight="1" spans="1:12">
      <c r="A48" s="188" t="s">
        <v>136</v>
      </c>
      <c r="B48" s="188" t="s">
        <v>122</v>
      </c>
      <c r="C48" s="188" t="s">
        <v>137</v>
      </c>
      <c r="D48" s="188" t="s">
        <v>138</v>
      </c>
      <c r="E48" s="188"/>
      <c r="F48" s="188"/>
      <c r="G48" s="188" t="s">
        <v>132</v>
      </c>
      <c r="H48" s="188"/>
      <c r="I48" s="188">
        <v>2</v>
      </c>
      <c r="J48" s="163" t="s">
        <v>126</v>
      </c>
      <c r="K48" s="202"/>
      <c r="L48" s="164"/>
    </row>
    <row r="49" customHeight="1" spans="1:12">
      <c r="A49" s="188" t="s">
        <v>139</v>
      </c>
      <c r="B49" s="188" t="s">
        <v>122</v>
      </c>
      <c r="C49" s="188" t="s">
        <v>140</v>
      </c>
      <c r="D49" s="188" t="s">
        <v>141</v>
      </c>
      <c r="E49" s="188"/>
      <c r="F49" s="188"/>
      <c r="G49" s="188" t="s">
        <v>132</v>
      </c>
      <c r="H49" s="188"/>
      <c r="I49" s="188">
        <v>1</v>
      </c>
      <c r="J49" s="163" t="s">
        <v>126</v>
      </c>
      <c r="K49" s="202"/>
      <c r="L49" s="164"/>
    </row>
    <row r="50" customHeight="1" spans="1:12">
      <c r="A50" s="188" t="s">
        <v>142</v>
      </c>
      <c r="B50" s="188" t="s">
        <v>122</v>
      </c>
      <c r="C50" s="188" t="s">
        <v>143</v>
      </c>
      <c r="D50" s="188" t="s">
        <v>144</v>
      </c>
      <c r="E50" s="188"/>
      <c r="F50" s="188"/>
      <c r="G50" s="188" t="s">
        <v>145</v>
      </c>
      <c r="H50" s="188"/>
      <c r="I50" s="188">
        <v>2</v>
      </c>
      <c r="J50" s="163" t="s">
        <v>126</v>
      </c>
      <c r="K50" s="202"/>
      <c r="L50" s="164"/>
    </row>
    <row r="51" customHeight="1" spans="1:12">
      <c r="A51" s="188" t="s">
        <v>146</v>
      </c>
      <c r="B51" s="188" t="s">
        <v>122</v>
      </c>
      <c r="C51" s="188" t="s">
        <v>147</v>
      </c>
      <c r="D51" s="188" t="s">
        <v>148</v>
      </c>
      <c r="E51" s="188"/>
      <c r="F51" s="188"/>
      <c r="G51" s="188" t="s">
        <v>149</v>
      </c>
      <c r="H51" s="188"/>
      <c r="I51" s="188">
        <v>1</v>
      </c>
      <c r="J51" s="163" t="s">
        <v>126</v>
      </c>
      <c r="K51" s="202"/>
      <c r="L51" s="164"/>
    </row>
    <row r="52" customHeight="1" spans="1:12">
      <c r="A52" s="188" t="s">
        <v>150</v>
      </c>
      <c r="B52" s="188" t="s">
        <v>122</v>
      </c>
      <c r="C52" s="188" t="s">
        <v>151</v>
      </c>
      <c r="D52" s="188" t="s">
        <v>152</v>
      </c>
      <c r="E52" s="188"/>
      <c r="F52" s="188"/>
      <c r="G52" s="188" t="s">
        <v>145</v>
      </c>
      <c r="H52" s="188"/>
      <c r="I52" s="188">
        <v>2</v>
      </c>
      <c r="J52" s="163" t="s">
        <v>126</v>
      </c>
      <c r="K52" s="202"/>
      <c r="L52" s="164"/>
    </row>
    <row r="53" customHeight="1" spans="1:12">
      <c r="A53" s="188" t="s">
        <v>153</v>
      </c>
      <c r="B53" s="188" t="s">
        <v>122</v>
      </c>
      <c r="C53" s="188" t="s">
        <v>154</v>
      </c>
      <c r="D53" s="188" t="s">
        <v>155</v>
      </c>
      <c r="E53" s="188"/>
      <c r="F53" s="188"/>
      <c r="G53" s="188" t="s">
        <v>145</v>
      </c>
      <c r="H53" s="188"/>
      <c r="I53" s="188">
        <v>2</v>
      </c>
      <c r="J53" s="163" t="s">
        <v>126</v>
      </c>
      <c r="K53" s="202"/>
      <c r="L53" s="164"/>
    </row>
    <row r="54" ht="72" customHeight="1" spans="1:10">
      <c r="A54" s="189"/>
      <c r="B54" s="189"/>
      <c r="C54" s="189"/>
      <c r="D54" s="189"/>
      <c r="E54" s="189"/>
      <c r="F54" s="189"/>
      <c r="G54" s="189"/>
      <c r="H54" s="190"/>
      <c r="I54" s="190"/>
      <c r="J54" s="190"/>
    </row>
    <row r="55" customHeight="1" spans="1:1">
      <c r="A55" s="191" t="s">
        <v>156</v>
      </c>
    </row>
    <row r="56" customHeight="1" spans="1:10">
      <c r="A56" s="187" t="s">
        <v>114</v>
      </c>
      <c r="B56" s="187" t="s">
        <v>115</v>
      </c>
      <c r="C56" s="187" t="s">
        <v>116</v>
      </c>
      <c r="D56" s="187" t="s">
        <v>117</v>
      </c>
      <c r="E56" s="187"/>
      <c r="F56" s="187"/>
      <c r="G56" s="187" t="s">
        <v>118</v>
      </c>
      <c r="H56" s="187" t="s">
        <v>119</v>
      </c>
      <c r="I56" s="187" t="s">
        <v>157</v>
      </c>
      <c r="J56" s="187" t="s">
        <v>158</v>
      </c>
    </row>
    <row r="57" customHeight="1" spans="1:10">
      <c r="A57" s="188" t="s">
        <v>121</v>
      </c>
      <c r="B57" s="188" t="s">
        <v>159</v>
      </c>
      <c r="C57" s="188" t="s">
        <v>123</v>
      </c>
      <c r="D57" s="188" t="s">
        <v>124</v>
      </c>
      <c r="E57" s="188"/>
      <c r="F57" s="188"/>
      <c r="G57" s="188" t="s">
        <v>125</v>
      </c>
      <c r="H57" s="188">
        <v>86.28</v>
      </c>
      <c r="I57" s="188">
        <v>26000</v>
      </c>
      <c r="J57" s="188"/>
    </row>
    <row r="58" customHeight="1" spans="1:10">
      <c r="A58" s="188" t="s">
        <v>127</v>
      </c>
      <c r="B58" s="188" t="s">
        <v>159</v>
      </c>
      <c r="C58" s="188" t="s">
        <v>128</v>
      </c>
      <c r="D58" s="188" t="s">
        <v>124</v>
      </c>
      <c r="E58" s="188"/>
      <c r="F58" s="188"/>
      <c r="G58" s="188" t="s">
        <v>125</v>
      </c>
      <c r="H58" s="188"/>
      <c r="I58" s="188">
        <v>0</v>
      </c>
      <c r="J58" s="188"/>
    </row>
    <row r="59" customHeight="1" spans="1:10">
      <c r="A59" s="188" t="s">
        <v>129</v>
      </c>
      <c r="B59" s="188" t="s">
        <v>159</v>
      </c>
      <c r="C59" s="188" t="s">
        <v>130</v>
      </c>
      <c r="D59" s="188" t="s">
        <v>131</v>
      </c>
      <c r="E59" s="188"/>
      <c r="F59" s="188"/>
      <c r="G59" s="188" t="s">
        <v>132</v>
      </c>
      <c r="H59" s="188">
        <v>65.16</v>
      </c>
      <c r="I59" s="188">
        <v>14000</v>
      </c>
      <c r="J59" s="188"/>
    </row>
    <row r="60" customHeight="1" spans="1:10">
      <c r="A60" s="188" t="s">
        <v>133</v>
      </c>
      <c r="B60" s="188" t="s">
        <v>159</v>
      </c>
      <c r="C60" s="188" t="s">
        <v>134</v>
      </c>
      <c r="D60" s="188" t="s">
        <v>135</v>
      </c>
      <c r="E60" s="188"/>
      <c r="F60" s="188"/>
      <c r="G60" s="188" t="s">
        <v>132</v>
      </c>
      <c r="H60" s="188"/>
      <c r="I60" s="188">
        <v>0</v>
      </c>
      <c r="J60" s="188"/>
    </row>
    <row r="61" customHeight="1" spans="1:10">
      <c r="A61" s="188" t="s">
        <v>136</v>
      </c>
      <c r="B61" s="188" t="s">
        <v>159</v>
      </c>
      <c r="C61" s="188" t="s">
        <v>137</v>
      </c>
      <c r="D61" s="188" t="s">
        <v>138</v>
      </c>
      <c r="E61" s="188"/>
      <c r="F61" s="188"/>
      <c r="G61" s="188" t="s">
        <v>132</v>
      </c>
      <c r="H61" s="188">
        <v>117.62</v>
      </c>
      <c r="I61" s="188">
        <v>14000</v>
      </c>
      <c r="J61" s="188"/>
    </row>
    <row r="62" customHeight="1" spans="1:10">
      <c r="A62" s="188" t="s">
        <v>139</v>
      </c>
      <c r="B62" s="188" t="s">
        <v>159</v>
      </c>
      <c r="C62" s="188" t="s">
        <v>140</v>
      </c>
      <c r="D62" s="188" t="s">
        <v>141</v>
      </c>
      <c r="E62" s="188"/>
      <c r="F62" s="188"/>
      <c r="G62" s="188" t="s">
        <v>132</v>
      </c>
      <c r="H62" s="188">
        <v>21.94</v>
      </c>
      <c r="I62" s="188">
        <v>52000</v>
      </c>
      <c r="J62" s="188"/>
    </row>
    <row r="63" customHeight="1" spans="1:10">
      <c r="A63" s="188" t="s">
        <v>142</v>
      </c>
      <c r="B63" s="188" t="s">
        <v>159</v>
      </c>
      <c r="C63" s="188" t="s">
        <v>143</v>
      </c>
      <c r="D63" s="188" t="s">
        <v>144</v>
      </c>
      <c r="E63" s="188"/>
      <c r="F63" s="188"/>
      <c r="G63" s="188" t="s">
        <v>145</v>
      </c>
      <c r="H63" s="188">
        <v>73.48</v>
      </c>
      <c r="I63" s="188">
        <v>14000</v>
      </c>
      <c r="J63" s="188"/>
    </row>
    <row r="64" customHeight="1" spans="1:10">
      <c r="A64" s="188" t="s">
        <v>146</v>
      </c>
      <c r="B64" s="188" t="s">
        <v>159</v>
      </c>
      <c r="C64" s="188" t="s">
        <v>147</v>
      </c>
      <c r="D64" s="188" t="s">
        <v>148</v>
      </c>
      <c r="E64" s="188"/>
      <c r="F64" s="188"/>
      <c r="G64" s="188" t="s">
        <v>149</v>
      </c>
      <c r="H64" s="188"/>
      <c r="I64" s="188">
        <v>0</v>
      </c>
      <c r="J64" s="188"/>
    </row>
    <row r="65" customHeight="1" spans="1:10">
      <c r="A65" s="188" t="s">
        <v>150</v>
      </c>
      <c r="B65" s="188" t="s">
        <v>159</v>
      </c>
      <c r="C65" s="188" t="s">
        <v>151</v>
      </c>
      <c r="D65" s="188" t="s">
        <v>152</v>
      </c>
      <c r="E65" s="188"/>
      <c r="F65" s="188"/>
      <c r="G65" s="188" t="s">
        <v>145</v>
      </c>
      <c r="H65" s="188"/>
      <c r="I65" s="188">
        <v>0</v>
      </c>
      <c r="J65" s="188"/>
    </row>
    <row r="66" customHeight="1" spans="1:10">
      <c r="A66" s="188" t="s">
        <v>153</v>
      </c>
      <c r="B66" s="188" t="s">
        <v>159</v>
      </c>
      <c r="C66" s="188" t="s">
        <v>154</v>
      </c>
      <c r="D66" s="188" t="s">
        <v>155</v>
      </c>
      <c r="E66" s="188"/>
      <c r="F66" s="188"/>
      <c r="G66" s="188" t="s">
        <v>145</v>
      </c>
      <c r="H66" s="188"/>
      <c r="I66" s="188">
        <v>0</v>
      </c>
      <c r="J66" s="188"/>
    </row>
    <row r="67" customHeight="1" spans="1:6">
      <c r="A67" s="166" t="s">
        <v>85</v>
      </c>
      <c r="D67" s="189"/>
      <c r="E67" s="189"/>
      <c r="F67" s="189"/>
    </row>
    <row r="68" customHeight="1" spans="1:1">
      <c r="A68" s="191" t="s">
        <v>160</v>
      </c>
    </row>
    <row r="69" customHeight="1" spans="1:11">
      <c r="A69" s="187" t="s">
        <v>161</v>
      </c>
      <c r="B69" s="187" t="s">
        <v>162</v>
      </c>
      <c r="C69" s="187" t="s">
        <v>163</v>
      </c>
      <c r="D69" s="187" t="s">
        <v>164</v>
      </c>
      <c r="E69" s="187"/>
      <c r="F69" s="187" t="s">
        <v>165</v>
      </c>
      <c r="G69" s="187" t="s">
        <v>166</v>
      </c>
      <c r="H69" s="187" t="s">
        <v>167</v>
      </c>
      <c r="I69" s="230" t="s">
        <v>168</v>
      </c>
      <c r="J69" s="231"/>
      <c r="K69" s="232"/>
    </row>
    <row r="70" customHeight="1" spans="1:11">
      <c r="A70" s="187"/>
      <c r="B70" s="187"/>
      <c r="C70" s="187" t="s">
        <v>169</v>
      </c>
      <c r="D70" s="187" t="s">
        <v>170</v>
      </c>
      <c r="E70" s="187"/>
      <c r="F70" s="187"/>
      <c r="G70" s="187" t="s">
        <v>171</v>
      </c>
      <c r="H70" s="187" t="s">
        <v>172</v>
      </c>
      <c r="I70" s="233"/>
      <c r="J70" s="234"/>
      <c r="K70" s="235"/>
    </row>
    <row r="71" ht="297" customHeight="1" spans="1:11">
      <c r="A71" s="212" t="s">
        <v>173</v>
      </c>
      <c r="B71" s="188">
        <v>20</v>
      </c>
      <c r="C71" s="188">
        <v>500</v>
      </c>
      <c r="D71" s="188">
        <v>3000</v>
      </c>
      <c r="E71" s="188"/>
      <c r="F71" s="212">
        <v>300000</v>
      </c>
      <c r="G71" s="213">
        <v>3</v>
      </c>
      <c r="H71" s="212">
        <v>540</v>
      </c>
      <c r="I71" s="236" t="s">
        <v>174</v>
      </c>
      <c r="J71" s="236"/>
      <c r="K71" s="236"/>
    </row>
    <row r="72" ht="63" customHeight="1"/>
    <row r="73" customHeight="1" spans="1:1">
      <c r="A73" s="214" t="s">
        <v>175</v>
      </c>
    </row>
    <row r="74" customHeight="1" spans="1:8">
      <c r="A74" s="162" t="s">
        <v>87</v>
      </c>
      <c r="B74" s="187" t="s">
        <v>161</v>
      </c>
      <c r="C74" s="187" t="s">
        <v>162</v>
      </c>
      <c r="D74" s="187" t="s">
        <v>163</v>
      </c>
      <c r="E74" s="187" t="s">
        <v>164</v>
      </c>
      <c r="F74" s="187" t="s">
        <v>165</v>
      </c>
      <c r="G74" s="187" t="s">
        <v>167</v>
      </c>
      <c r="H74" s="162" t="s">
        <v>176</v>
      </c>
    </row>
    <row r="75" customHeight="1" spans="1:8">
      <c r="A75" s="162"/>
      <c r="B75" s="187"/>
      <c r="C75" s="187"/>
      <c r="D75" s="187" t="s">
        <v>169</v>
      </c>
      <c r="E75" s="187" t="s">
        <v>170</v>
      </c>
      <c r="F75" s="187"/>
      <c r="G75" s="187" t="s">
        <v>172</v>
      </c>
      <c r="H75" s="162"/>
    </row>
    <row r="76" customHeight="1" spans="1:8">
      <c r="A76" s="213">
        <v>1</v>
      </c>
      <c r="B76" s="212" t="s">
        <v>173</v>
      </c>
      <c r="C76" s="188">
        <v>20</v>
      </c>
      <c r="D76" s="188">
        <v>500</v>
      </c>
      <c r="E76" s="188">
        <v>3000</v>
      </c>
      <c r="F76" s="212">
        <v>300000</v>
      </c>
      <c r="G76" s="212">
        <v>540</v>
      </c>
      <c r="H76" s="215">
        <v>1</v>
      </c>
    </row>
    <row r="77" ht="66" customHeight="1"/>
    <row r="78" customHeight="1" spans="1:5">
      <c r="A78" s="216" t="s">
        <v>177</v>
      </c>
      <c r="B78" s="217"/>
      <c r="C78" s="217"/>
      <c r="D78" s="217"/>
      <c r="E78" s="217"/>
    </row>
    <row r="79" ht="123" customHeight="1" spans="1:6">
      <c r="A79" s="187" t="s">
        <v>178</v>
      </c>
      <c r="B79" s="187" t="s">
        <v>179</v>
      </c>
      <c r="C79" s="187" t="s">
        <v>180</v>
      </c>
      <c r="D79" s="187" t="s">
        <v>181</v>
      </c>
      <c r="E79" s="187"/>
      <c r="F79" s="187" t="s">
        <v>182</v>
      </c>
    </row>
    <row r="80" customHeight="1" spans="1:6">
      <c r="A80" s="250" t="s">
        <v>183</v>
      </c>
      <c r="B80" s="213" t="s">
        <v>184</v>
      </c>
      <c r="C80" s="213">
        <v>240</v>
      </c>
      <c r="D80" s="213" t="s">
        <v>185</v>
      </c>
      <c r="E80" s="213"/>
      <c r="F80" s="213">
        <v>5</v>
      </c>
    </row>
    <row r="81" customHeight="1" spans="1:6">
      <c r="A81" s="250" t="s">
        <v>186</v>
      </c>
      <c r="B81" s="213" t="s">
        <v>187</v>
      </c>
      <c r="C81" s="213">
        <v>120</v>
      </c>
      <c r="D81" s="213" t="s">
        <v>185</v>
      </c>
      <c r="E81" s="213"/>
      <c r="F81" s="213">
        <v>0</v>
      </c>
    </row>
    <row r="82" customHeight="1" spans="1:6">
      <c r="A82" s="250" t="s">
        <v>188</v>
      </c>
      <c r="B82" s="213" t="s">
        <v>189</v>
      </c>
      <c r="C82" s="213">
        <v>60</v>
      </c>
      <c r="D82" s="213" t="s">
        <v>185</v>
      </c>
      <c r="E82" s="213"/>
      <c r="F82" s="213">
        <v>0</v>
      </c>
    </row>
    <row r="83" ht="60" customHeight="1" spans="1:1">
      <c r="A83" s="166"/>
    </row>
    <row r="84" customHeight="1" spans="1:1">
      <c r="A84" s="134" t="s">
        <v>190</v>
      </c>
    </row>
    <row r="85" ht="198" customHeight="1" spans="1:12">
      <c r="A85" s="251" t="s">
        <v>191</v>
      </c>
      <c r="B85" s="251" t="s">
        <v>192</v>
      </c>
      <c r="C85" s="251" t="s">
        <v>193</v>
      </c>
      <c r="D85" s="251" t="s">
        <v>194</v>
      </c>
      <c r="E85" s="252" t="s">
        <v>195</v>
      </c>
      <c r="F85" s="251" t="s">
        <v>196</v>
      </c>
      <c r="G85" s="253" t="s">
        <v>197</v>
      </c>
      <c r="H85" s="253" t="s">
        <v>198</v>
      </c>
      <c r="I85" s="219" t="s">
        <v>199</v>
      </c>
      <c r="J85" s="254" t="s">
        <v>200</v>
      </c>
      <c r="K85" s="237"/>
      <c r="L85" s="187" t="s">
        <v>201</v>
      </c>
    </row>
    <row r="86" customHeight="1" spans="1:12">
      <c r="A86" s="255" t="s">
        <v>202</v>
      </c>
      <c r="B86" s="256" t="s">
        <v>203</v>
      </c>
      <c r="C86" s="256" t="s">
        <v>48</v>
      </c>
      <c r="D86" s="213">
        <v>240</v>
      </c>
      <c r="E86" s="255" t="s">
        <v>204</v>
      </c>
      <c r="F86" s="220">
        <v>15</v>
      </c>
      <c r="G86" s="221">
        <v>9000000</v>
      </c>
      <c r="H86" s="221">
        <f>G86*0.05</f>
        <v>450000</v>
      </c>
      <c r="I86" s="221">
        <f>(G86-H86)/D86</f>
        <v>35625</v>
      </c>
      <c r="J86" s="229">
        <f>I86*F86</f>
        <v>534375</v>
      </c>
      <c r="K86" s="229"/>
      <c r="L86" s="146" t="s">
        <v>205</v>
      </c>
    </row>
    <row r="87" customHeight="1" spans="1:12">
      <c r="A87" s="255" t="s">
        <v>206</v>
      </c>
      <c r="B87" s="256" t="s">
        <v>173</v>
      </c>
      <c r="C87" s="256" t="s">
        <v>50</v>
      </c>
      <c r="D87" s="213">
        <v>240</v>
      </c>
      <c r="E87" s="255" t="s">
        <v>204</v>
      </c>
      <c r="F87" s="220">
        <v>15</v>
      </c>
      <c r="G87" s="221">
        <v>5400000</v>
      </c>
      <c r="H87" s="221">
        <f t="shared" ref="H87" si="17">G87*0.05</f>
        <v>270000</v>
      </c>
      <c r="I87" s="221">
        <f t="shared" ref="I87:I91" si="18">(G87-H87)/D87</f>
        <v>21375</v>
      </c>
      <c r="J87" s="229">
        <f t="shared" ref="J87:J91" si="19">I87*F87</f>
        <v>320625</v>
      </c>
      <c r="K87" s="229"/>
      <c r="L87" s="146" t="s">
        <v>205</v>
      </c>
    </row>
    <row r="88" customHeight="1" spans="1:12">
      <c r="A88" s="255" t="s">
        <v>207</v>
      </c>
      <c r="B88" s="256" t="s">
        <v>208</v>
      </c>
      <c r="C88" s="256" t="s">
        <v>48</v>
      </c>
      <c r="D88" s="257" t="s">
        <v>209</v>
      </c>
      <c r="E88" s="255" t="s">
        <v>204</v>
      </c>
      <c r="F88" s="220">
        <v>15</v>
      </c>
      <c r="G88" s="221">
        <v>6000</v>
      </c>
      <c r="H88" s="221">
        <v>0</v>
      </c>
      <c r="I88" s="221">
        <f t="shared" si="18"/>
        <v>125</v>
      </c>
      <c r="J88" s="229">
        <f t="shared" si="19"/>
        <v>1875</v>
      </c>
      <c r="K88" s="229"/>
      <c r="L88" s="146" t="s">
        <v>205</v>
      </c>
    </row>
    <row r="89" customHeight="1" spans="1:12">
      <c r="A89" s="255" t="s">
        <v>210</v>
      </c>
      <c r="B89" s="256" t="s">
        <v>208</v>
      </c>
      <c r="C89" s="256" t="s">
        <v>48</v>
      </c>
      <c r="D89" s="257" t="s">
        <v>209</v>
      </c>
      <c r="E89" s="255" t="s">
        <v>204</v>
      </c>
      <c r="F89" s="220">
        <v>15</v>
      </c>
      <c r="G89" s="221">
        <v>6000</v>
      </c>
      <c r="H89" s="221">
        <v>0</v>
      </c>
      <c r="I89" s="221">
        <f t="shared" si="18"/>
        <v>125</v>
      </c>
      <c r="J89" s="229">
        <f t="shared" si="19"/>
        <v>1875</v>
      </c>
      <c r="K89" s="229"/>
      <c r="L89" s="146" t="s">
        <v>205</v>
      </c>
    </row>
    <row r="90" customHeight="1" spans="1:12">
      <c r="A90" s="255" t="s">
        <v>211</v>
      </c>
      <c r="B90" s="256" t="s">
        <v>208</v>
      </c>
      <c r="C90" s="256" t="s">
        <v>52</v>
      </c>
      <c r="D90" s="257" t="s">
        <v>209</v>
      </c>
      <c r="E90" s="255" t="s">
        <v>204</v>
      </c>
      <c r="F90" s="220">
        <v>15</v>
      </c>
      <c r="G90" s="221">
        <v>6000</v>
      </c>
      <c r="H90" s="221">
        <v>0</v>
      </c>
      <c r="I90" s="221">
        <f t="shared" si="18"/>
        <v>125</v>
      </c>
      <c r="J90" s="229">
        <f t="shared" si="19"/>
        <v>1875</v>
      </c>
      <c r="K90" s="229"/>
      <c r="L90" s="146" t="s">
        <v>205</v>
      </c>
    </row>
    <row r="91" customHeight="1" spans="1:12">
      <c r="A91" s="255" t="s">
        <v>212</v>
      </c>
      <c r="B91" s="256" t="s">
        <v>208</v>
      </c>
      <c r="C91" s="256" t="s">
        <v>50</v>
      </c>
      <c r="D91" s="257" t="s">
        <v>209</v>
      </c>
      <c r="E91" s="255" t="s">
        <v>204</v>
      </c>
      <c r="F91" s="220">
        <v>15</v>
      </c>
      <c r="G91" s="221">
        <v>6000</v>
      </c>
      <c r="H91" s="221">
        <v>0</v>
      </c>
      <c r="I91" s="221">
        <f t="shared" si="18"/>
        <v>125</v>
      </c>
      <c r="J91" s="229">
        <f t="shared" si="19"/>
        <v>1875</v>
      </c>
      <c r="K91" s="229"/>
      <c r="L91" s="146" t="s">
        <v>205</v>
      </c>
    </row>
    <row r="92" customHeight="1" spans="1:12">
      <c r="A92" s="140"/>
      <c r="B92" s="139"/>
      <c r="C92" s="139"/>
      <c r="D92" s="213"/>
      <c r="E92" s="140"/>
      <c r="F92" s="140"/>
      <c r="G92" s="222">
        <f>SUM(G86:G91)</f>
        <v>14424000</v>
      </c>
      <c r="H92" s="222"/>
      <c r="I92" s="222">
        <f>SUM(I86:I91)</f>
        <v>57500</v>
      </c>
      <c r="J92" s="229">
        <f>SUM(J86:J91)</f>
        <v>862500</v>
      </c>
      <c r="K92" s="229"/>
      <c r="L92" s="139"/>
    </row>
    <row r="93" customHeight="1" spans="1:1">
      <c r="A93" s="166" t="s">
        <v>85</v>
      </c>
    </row>
    <row r="94" customHeight="1" spans="1:1">
      <c r="A94" s="223" t="s">
        <v>213</v>
      </c>
    </row>
    <row r="95" customHeight="1" spans="1:14">
      <c r="A95" s="143"/>
      <c r="B95" s="224"/>
      <c r="C95" s="225" t="s">
        <v>214</v>
      </c>
      <c r="D95" s="225"/>
      <c r="E95" s="225"/>
      <c r="F95" s="225"/>
      <c r="G95" s="225" t="s">
        <v>215</v>
      </c>
      <c r="H95" s="225"/>
      <c r="I95" s="225"/>
      <c r="J95" s="225"/>
      <c r="K95" s="225" t="s">
        <v>216</v>
      </c>
      <c r="L95" s="225"/>
      <c r="M95" s="225"/>
      <c r="N95" s="225"/>
    </row>
    <row r="96" customHeight="1" spans="1:14">
      <c r="A96" s="258" t="s">
        <v>217</v>
      </c>
      <c r="B96" s="259" t="s">
        <v>218</v>
      </c>
      <c r="C96" s="225" t="s">
        <v>219</v>
      </c>
      <c r="D96" s="225"/>
      <c r="E96" s="225" t="s">
        <v>220</v>
      </c>
      <c r="F96" s="225"/>
      <c r="G96" s="225" t="s">
        <v>219</v>
      </c>
      <c r="H96" s="225"/>
      <c r="I96" s="225" t="s">
        <v>220</v>
      </c>
      <c r="J96" s="225"/>
      <c r="K96" s="225" t="s">
        <v>219</v>
      </c>
      <c r="L96" s="225"/>
      <c r="M96" s="225" t="s">
        <v>220</v>
      </c>
      <c r="N96" s="225"/>
    </row>
    <row r="97" ht="88.5" customHeight="1" spans="1:14">
      <c r="A97" s="260" t="s">
        <v>221</v>
      </c>
      <c r="B97" s="261" t="s">
        <v>222</v>
      </c>
      <c r="C97" s="229">
        <v>20000</v>
      </c>
      <c r="D97" s="229"/>
      <c r="E97" s="229"/>
      <c r="F97" s="229"/>
      <c r="G97" s="229">
        <v>0</v>
      </c>
      <c r="H97" s="229"/>
      <c r="I97" s="229">
        <v>0</v>
      </c>
      <c r="J97" s="229"/>
      <c r="K97" s="229">
        <v>0</v>
      </c>
      <c r="L97" s="229"/>
      <c r="M97" s="229">
        <v>0</v>
      </c>
      <c r="N97" s="229"/>
    </row>
    <row r="98" ht="88.5" customHeight="1" spans="1:14">
      <c r="A98" s="220">
        <v>1002</v>
      </c>
      <c r="B98" s="261" t="s">
        <v>223</v>
      </c>
      <c r="C98" s="229">
        <v>8000000</v>
      </c>
      <c r="D98" s="229"/>
      <c r="E98" s="229"/>
      <c r="F98" s="229"/>
      <c r="G98" s="229">
        <v>0</v>
      </c>
      <c r="H98" s="229"/>
      <c r="I98" s="229">
        <v>0</v>
      </c>
      <c r="J98" s="229"/>
      <c r="K98" s="229">
        <v>0</v>
      </c>
      <c r="L98" s="229"/>
      <c r="M98" s="229">
        <v>0</v>
      </c>
      <c r="N98" s="229"/>
    </row>
    <row r="99" ht="88.5" customHeight="1" spans="1:14">
      <c r="A99" s="260" t="s">
        <v>224</v>
      </c>
      <c r="B99" s="261" t="s">
        <v>225</v>
      </c>
      <c r="C99" s="229">
        <v>8000000</v>
      </c>
      <c r="D99" s="229"/>
      <c r="E99" s="229"/>
      <c r="F99" s="229"/>
      <c r="G99" s="229">
        <v>0</v>
      </c>
      <c r="H99" s="229"/>
      <c r="I99" s="229">
        <v>0</v>
      </c>
      <c r="J99" s="229"/>
      <c r="K99" s="229">
        <v>0</v>
      </c>
      <c r="L99" s="229"/>
      <c r="M99" s="229">
        <v>0</v>
      </c>
      <c r="N99" s="229"/>
    </row>
    <row r="100" ht="88.5" customHeight="1" spans="1:14">
      <c r="A100" s="220">
        <v>1122</v>
      </c>
      <c r="B100" s="261" t="s">
        <v>226</v>
      </c>
      <c r="C100" s="229"/>
      <c r="D100" s="229"/>
      <c r="E100" s="229"/>
      <c r="F100" s="229"/>
      <c r="G100" s="229">
        <v>0</v>
      </c>
      <c r="H100" s="229"/>
      <c r="I100" s="229">
        <v>0</v>
      </c>
      <c r="J100" s="229"/>
      <c r="K100" s="229">
        <v>0</v>
      </c>
      <c r="L100" s="229"/>
      <c r="M100" s="229">
        <v>0</v>
      </c>
      <c r="N100" s="229"/>
    </row>
    <row r="101" ht="88.5" customHeight="1" spans="1:14">
      <c r="A101" s="220">
        <v>112201</v>
      </c>
      <c r="B101" s="140" t="s">
        <v>227</v>
      </c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</row>
    <row r="102" ht="88.5" customHeight="1" spans="1:14">
      <c r="A102" s="260" t="s">
        <v>228</v>
      </c>
      <c r="B102" s="261" t="s">
        <v>229</v>
      </c>
      <c r="C102" s="229"/>
      <c r="D102" s="229"/>
      <c r="E102" s="229"/>
      <c r="F102" s="229"/>
      <c r="G102" s="229">
        <v>0</v>
      </c>
      <c r="H102" s="229"/>
      <c r="I102" s="229">
        <v>0</v>
      </c>
      <c r="J102" s="229"/>
      <c r="K102" s="229">
        <v>0</v>
      </c>
      <c r="L102" s="229"/>
      <c r="M102" s="229">
        <v>0</v>
      </c>
      <c r="N102" s="229"/>
    </row>
    <row r="103" ht="88.5" customHeight="1" spans="1:14">
      <c r="A103" s="220">
        <v>1405</v>
      </c>
      <c r="B103" s="261" t="s">
        <v>159</v>
      </c>
      <c r="C103" s="229">
        <v>6971800</v>
      </c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</row>
    <row r="104" ht="88.5" customHeight="1" spans="1:14">
      <c r="A104" s="220">
        <v>140501</v>
      </c>
      <c r="B104" s="146" t="s">
        <v>230</v>
      </c>
      <c r="C104" s="229">
        <f>H57*I57</f>
        <v>2243280</v>
      </c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</row>
    <row r="105" ht="88.5" customHeight="1" spans="1:14">
      <c r="A105" s="220">
        <v>140502</v>
      </c>
      <c r="B105" s="146" t="s">
        <v>231</v>
      </c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</row>
    <row r="106" ht="88.5" customHeight="1" spans="1:14">
      <c r="A106" s="220">
        <v>140503</v>
      </c>
      <c r="B106" s="146" t="s">
        <v>232</v>
      </c>
      <c r="C106" s="229">
        <f>H59*I59</f>
        <v>912240</v>
      </c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</row>
    <row r="107" ht="88.5" customHeight="1" spans="1:14">
      <c r="A107" s="220">
        <v>140504</v>
      </c>
      <c r="B107" s="146" t="s">
        <v>233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</row>
    <row r="108" ht="88.5" customHeight="1" spans="1:14">
      <c r="A108" s="220">
        <v>140505</v>
      </c>
      <c r="B108" s="146" t="s">
        <v>234</v>
      </c>
      <c r="C108" s="229">
        <f>H61*I61</f>
        <v>1646680</v>
      </c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</row>
    <row r="109" ht="88.5" customHeight="1" spans="1:14">
      <c r="A109" s="220">
        <v>140506</v>
      </c>
      <c r="B109" s="146" t="s">
        <v>235</v>
      </c>
      <c r="C109" s="229">
        <f>H62*I62</f>
        <v>1140880</v>
      </c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</row>
    <row r="110" ht="88.5" customHeight="1" spans="1:14">
      <c r="A110" s="220">
        <v>140507</v>
      </c>
      <c r="B110" s="146" t="s">
        <v>236</v>
      </c>
      <c r="C110" s="229">
        <f>H63*I63</f>
        <v>1028720</v>
      </c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</row>
    <row r="111" ht="88.5" customHeight="1" spans="1:14">
      <c r="A111" s="220">
        <v>140508</v>
      </c>
      <c r="B111" s="146" t="s">
        <v>237</v>
      </c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</row>
    <row r="112" ht="88.5" customHeight="1" spans="1:14">
      <c r="A112" s="220">
        <v>140509</v>
      </c>
      <c r="B112" s="146" t="s">
        <v>238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</row>
    <row r="113" ht="88.5" customHeight="1" spans="1:14">
      <c r="A113" s="220">
        <v>140510</v>
      </c>
      <c r="B113" s="146" t="s">
        <v>239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</row>
    <row r="114" ht="88.5" customHeight="1" spans="1:14">
      <c r="A114" s="260" t="s">
        <v>240</v>
      </c>
      <c r="B114" s="261" t="s">
        <v>190</v>
      </c>
      <c r="C114" s="229">
        <v>14424000</v>
      </c>
      <c r="D114" s="229"/>
      <c r="E114" s="229"/>
      <c r="F114" s="229"/>
      <c r="G114" s="229">
        <v>0</v>
      </c>
      <c r="H114" s="229"/>
      <c r="I114" s="229">
        <v>0</v>
      </c>
      <c r="J114" s="229"/>
      <c r="K114" s="229">
        <v>0</v>
      </c>
      <c r="L114" s="229"/>
      <c r="M114" s="229">
        <v>0</v>
      </c>
      <c r="N114" s="229"/>
    </row>
    <row r="115" ht="88.5" customHeight="1" spans="1:14">
      <c r="A115" s="260" t="s">
        <v>241</v>
      </c>
      <c r="B115" s="261" t="s">
        <v>200</v>
      </c>
      <c r="C115" s="229"/>
      <c r="D115" s="229"/>
      <c r="E115" s="229">
        <v>862500</v>
      </c>
      <c r="F115" s="229"/>
      <c r="G115" s="229">
        <v>0</v>
      </c>
      <c r="H115" s="229"/>
      <c r="I115" s="229">
        <v>0</v>
      </c>
      <c r="J115" s="229"/>
      <c r="K115" s="229">
        <v>0</v>
      </c>
      <c r="L115" s="229"/>
      <c r="M115" s="229">
        <v>0</v>
      </c>
      <c r="N115" s="229"/>
    </row>
    <row r="116" ht="88.5" customHeight="1" spans="1:14">
      <c r="A116" s="260" t="s">
        <v>242</v>
      </c>
      <c r="B116" s="261" t="s">
        <v>243</v>
      </c>
      <c r="C116" s="229"/>
      <c r="D116" s="229"/>
      <c r="E116" s="229"/>
      <c r="F116" s="229"/>
      <c r="G116" s="229">
        <v>0</v>
      </c>
      <c r="H116" s="229"/>
      <c r="I116" s="229">
        <v>0</v>
      </c>
      <c r="J116" s="229"/>
      <c r="K116" s="229">
        <v>0</v>
      </c>
      <c r="L116" s="229"/>
      <c r="M116" s="229">
        <v>0</v>
      </c>
      <c r="N116" s="229"/>
    </row>
    <row r="117" ht="88.5" customHeight="1" spans="1:14">
      <c r="A117" s="220">
        <v>2202</v>
      </c>
      <c r="B117" s="261" t="s">
        <v>244</v>
      </c>
      <c r="C117" s="229"/>
      <c r="D117" s="229"/>
      <c r="E117" s="229"/>
      <c r="F117" s="229"/>
      <c r="G117" s="229">
        <v>0</v>
      </c>
      <c r="H117" s="229"/>
      <c r="I117" s="229">
        <v>0</v>
      </c>
      <c r="J117" s="229"/>
      <c r="K117" s="229">
        <v>0</v>
      </c>
      <c r="L117" s="229"/>
      <c r="M117" s="229">
        <v>0</v>
      </c>
      <c r="N117" s="229"/>
    </row>
    <row r="118" ht="88.5" customHeight="1" spans="1:14">
      <c r="A118" s="260" t="s">
        <v>245</v>
      </c>
      <c r="B118" s="141" t="s">
        <v>246</v>
      </c>
      <c r="C118" s="229"/>
      <c r="D118" s="229"/>
      <c r="E118" s="229"/>
      <c r="F118" s="229"/>
      <c r="G118" s="229">
        <v>0</v>
      </c>
      <c r="H118" s="229"/>
      <c r="I118" s="229">
        <v>0</v>
      </c>
      <c r="J118" s="229"/>
      <c r="K118" s="229">
        <v>0</v>
      </c>
      <c r="L118" s="229"/>
      <c r="M118" s="229">
        <v>0</v>
      </c>
      <c r="N118" s="229"/>
    </row>
    <row r="119" ht="88.5" customHeight="1" spans="1:14">
      <c r="A119" s="260" t="s">
        <v>247</v>
      </c>
      <c r="B119" s="228" t="s">
        <v>248</v>
      </c>
      <c r="C119" s="229"/>
      <c r="D119" s="229"/>
      <c r="E119" s="229"/>
      <c r="F119" s="229"/>
      <c r="G119" s="229">
        <v>0</v>
      </c>
      <c r="H119" s="229"/>
      <c r="I119" s="229">
        <v>0</v>
      </c>
      <c r="J119" s="229"/>
      <c r="K119" s="229">
        <v>0</v>
      </c>
      <c r="L119" s="229"/>
      <c r="M119" s="229">
        <v>0</v>
      </c>
      <c r="N119" s="229"/>
    </row>
    <row r="120" ht="88.5" customHeight="1" spans="1:14">
      <c r="A120" s="260" t="s">
        <v>249</v>
      </c>
      <c r="B120" s="228" t="s">
        <v>250</v>
      </c>
      <c r="C120" s="229"/>
      <c r="D120" s="229"/>
      <c r="E120" s="229"/>
      <c r="F120" s="229"/>
      <c r="G120" s="229">
        <v>0</v>
      </c>
      <c r="H120" s="229"/>
      <c r="I120" s="229">
        <v>0</v>
      </c>
      <c r="J120" s="229"/>
      <c r="K120" s="229">
        <v>0</v>
      </c>
      <c r="L120" s="229"/>
      <c r="M120" s="229">
        <v>0</v>
      </c>
      <c r="N120" s="229"/>
    </row>
    <row r="121" ht="88.5" customHeight="1" spans="1:14">
      <c r="A121" s="220">
        <v>2211</v>
      </c>
      <c r="B121" s="228" t="s">
        <v>251</v>
      </c>
      <c r="C121" s="229"/>
      <c r="D121" s="229"/>
      <c r="E121" s="229">
        <v>49197</v>
      </c>
      <c r="F121" s="229"/>
      <c r="G121" s="229">
        <v>0</v>
      </c>
      <c r="H121" s="229"/>
      <c r="I121" s="229">
        <v>0</v>
      </c>
      <c r="J121" s="229"/>
      <c r="K121" s="229">
        <v>0</v>
      </c>
      <c r="L121" s="229"/>
      <c r="M121" s="229">
        <v>0</v>
      </c>
      <c r="N121" s="229"/>
    </row>
    <row r="122" ht="88.5" customHeight="1" spans="1:16">
      <c r="A122" s="260" t="s">
        <v>252</v>
      </c>
      <c r="B122" s="261" t="s">
        <v>253</v>
      </c>
      <c r="C122" s="229"/>
      <c r="D122" s="229"/>
      <c r="E122" s="229">
        <v>34500</v>
      </c>
      <c r="F122" s="229"/>
      <c r="G122" s="229">
        <v>0</v>
      </c>
      <c r="H122" s="229"/>
      <c r="I122" s="229">
        <v>0</v>
      </c>
      <c r="J122" s="229"/>
      <c r="K122" s="229">
        <v>0</v>
      </c>
      <c r="L122" s="229"/>
      <c r="M122" s="229">
        <v>0</v>
      </c>
      <c r="N122" s="229"/>
      <c r="P122" s="238"/>
    </row>
    <row r="123" ht="88.5" customHeight="1" spans="1:14">
      <c r="A123" s="260" t="s">
        <v>254</v>
      </c>
      <c r="B123" s="261" t="s">
        <v>255</v>
      </c>
      <c r="C123" s="229"/>
      <c r="D123" s="229"/>
      <c r="E123" s="229">
        <v>11247</v>
      </c>
      <c r="F123" s="229"/>
      <c r="G123" s="229">
        <v>0</v>
      </c>
      <c r="H123" s="229"/>
      <c r="I123" s="229">
        <v>0</v>
      </c>
      <c r="J123" s="229"/>
      <c r="K123" s="229">
        <v>0</v>
      </c>
      <c r="L123" s="229"/>
      <c r="M123" s="229">
        <v>0</v>
      </c>
      <c r="N123" s="229"/>
    </row>
    <row r="124" ht="88.5" customHeight="1" spans="1:14">
      <c r="A124" s="260" t="s">
        <v>256</v>
      </c>
      <c r="B124" s="261" t="s">
        <v>257</v>
      </c>
      <c r="C124" s="229"/>
      <c r="D124" s="229"/>
      <c r="E124" s="229">
        <v>3450</v>
      </c>
      <c r="F124" s="229"/>
      <c r="G124" s="229">
        <v>0</v>
      </c>
      <c r="H124" s="229"/>
      <c r="I124" s="229">
        <v>0</v>
      </c>
      <c r="J124" s="229"/>
      <c r="K124" s="229">
        <v>0</v>
      </c>
      <c r="L124" s="229"/>
      <c r="M124" s="229">
        <v>0</v>
      </c>
      <c r="N124" s="229"/>
    </row>
    <row r="125" ht="88.5" customHeight="1" spans="1:14">
      <c r="A125" s="220">
        <v>2221</v>
      </c>
      <c r="B125" s="261" t="s">
        <v>258</v>
      </c>
      <c r="C125" s="229"/>
      <c r="D125" s="229"/>
      <c r="E125" s="229">
        <f>E128+E130-C127-C129</f>
        <v>61897.41</v>
      </c>
      <c r="F125" s="229"/>
      <c r="G125" s="229">
        <v>0</v>
      </c>
      <c r="H125" s="229"/>
      <c r="I125" s="229">
        <v>0</v>
      </c>
      <c r="J125" s="229"/>
      <c r="K125" s="229">
        <v>0</v>
      </c>
      <c r="L125" s="229"/>
      <c r="M125" s="229">
        <v>0</v>
      </c>
      <c r="N125" s="229"/>
    </row>
    <row r="126" ht="88.5" customHeight="1" spans="1:16">
      <c r="A126" s="220">
        <v>222101</v>
      </c>
      <c r="B126" s="261" t="s">
        <v>259</v>
      </c>
      <c r="C126" s="229"/>
      <c r="D126" s="229"/>
      <c r="E126" s="229"/>
      <c r="F126" s="229"/>
      <c r="G126" s="229">
        <v>0</v>
      </c>
      <c r="H126" s="229"/>
      <c r="I126" s="229">
        <v>0</v>
      </c>
      <c r="J126" s="229"/>
      <c r="K126" s="229">
        <v>0</v>
      </c>
      <c r="L126" s="229"/>
      <c r="M126" s="229">
        <v>0</v>
      </c>
      <c r="N126" s="229"/>
      <c r="P126" s="238"/>
    </row>
    <row r="127" ht="88.5" customHeight="1" spans="1:14">
      <c r="A127" s="260" t="s">
        <v>260</v>
      </c>
      <c r="B127" s="261" t="s">
        <v>261</v>
      </c>
      <c r="C127" s="229">
        <v>239743.59</v>
      </c>
      <c r="D127" s="229"/>
      <c r="E127" s="229"/>
      <c r="F127" s="229"/>
      <c r="G127" s="229">
        <v>0</v>
      </c>
      <c r="H127" s="229"/>
      <c r="I127" s="229">
        <v>0</v>
      </c>
      <c r="J127" s="229"/>
      <c r="K127" s="229">
        <v>0</v>
      </c>
      <c r="L127" s="229"/>
      <c r="M127" s="229">
        <v>0</v>
      </c>
      <c r="N127" s="229"/>
    </row>
    <row r="128" ht="88.5" customHeight="1" spans="1:14">
      <c r="A128" s="260" t="s">
        <v>262</v>
      </c>
      <c r="B128" s="261" t="s">
        <v>263</v>
      </c>
      <c r="C128" s="229"/>
      <c r="D128" s="229"/>
      <c r="E128" s="229">
        <v>301641</v>
      </c>
      <c r="F128" s="229"/>
      <c r="G128" s="229">
        <v>0</v>
      </c>
      <c r="H128" s="229"/>
      <c r="I128" s="229">
        <v>0</v>
      </c>
      <c r="J128" s="229"/>
      <c r="K128" s="229">
        <v>0</v>
      </c>
      <c r="L128" s="229"/>
      <c r="M128" s="229">
        <v>0</v>
      </c>
      <c r="N128" s="229"/>
    </row>
    <row r="129" ht="88.5" customHeight="1" spans="1:14">
      <c r="A129" s="260" t="s">
        <v>264</v>
      </c>
      <c r="B129" s="261" t="s">
        <v>265</v>
      </c>
      <c r="C129" s="229">
        <f>E130</f>
        <v>61897.41</v>
      </c>
      <c r="D129" s="229"/>
      <c r="E129" s="229"/>
      <c r="F129" s="229"/>
      <c r="G129" s="229">
        <v>0</v>
      </c>
      <c r="H129" s="229"/>
      <c r="I129" s="229">
        <v>0</v>
      </c>
      <c r="J129" s="229"/>
      <c r="K129" s="229">
        <v>0</v>
      </c>
      <c r="L129" s="229"/>
      <c r="M129" s="229">
        <v>0</v>
      </c>
      <c r="N129" s="229"/>
    </row>
    <row r="130" ht="88.5" customHeight="1" spans="1:14">
      <c r="A130" s="260" t="s">
        <v>266</v>
      </c>
      <c r="B130" s="261" t="s">
        <v>267</v>
      </c>
      <c r="C130" s="229"/>
      <c r="D130" s="229"/>
      <c r="E130" s="229">
        <f>E128-C127</f>
        <v>61897.41</v>
      </c>
      <c r="F130" s="229"/>
      <c r="G130" s="229">
        <v>0</v>
      </c>
      <c r="H130" s="229"/>
      <c r="I130" s="229">
        <v>0</v>
      </c>
      <c r="J130" s="229"/>
      <c r="K130" s="229">
        <v>0</v>
      </c>
      <c r="L130" s="229"/>
      <c r="M130" s="229">
        <v>0</v>
      </c>
      <c r="N130" s="229"/>
    </row>
    <row r="131" ht="88.5" customHeight="1" spans="1:14">
      <c r="A131" s="260" t="s">
        <v>268</v>
      </c>
      <c r="B131" s="261" t="s">
        <v>269</v>
      </c>
      <c r="C131" s="229">
        <v>0</v>
      </c>
      <c r="D131" s="229"/>
      <c r="E131" s="229">
        <v>0</v>
      </c>
      <c r="F131" s="229"/>
      <c r="G131" s="229">
        <v>0</v>
      </c>
      <c r="H131" s="229"/>
      <c r="I131" s="229">
        <v>0</v>
      </c>
      <c r="J131" s="229"/>
      <c r="K131" s="229">
        <v>0</v>
      </c>
      <c r="L131" s="229"/>
      <c r="M131" s="229">
        <v>0</v>
      </c>
      <c r="N131" s="229"/>
    </row>
    <row r="132" ht="88.5" customHeight="1" spans="1:14">
      <c r="A132" s="260" t="s">
        <v>270</v>
      </c>
      <c r="B132" s="261" t="s">
        <v>271</v>
      </c>
      <c r="C132" s="229">
        <v>0</v>
      </c>
      <c r="D132" s="229"/>
      <c r="E132" s="229"/>
      <c r="F132" s="229"/>
      <c r="G132" s="229">
        <v>0</v>
      </c>
      <c r="H132" s="229"/>
      <c r="I132" s="229">
        <v>0</v>
      </c>
      <c r="J132" s="229"/>
      <c r="K132" s="229">
        <v>0</v>
      </c>
      <c r="L132" s="229"/>
      <c r="M132" s="229">
        <v>0</v>
      </c>
      <c r="N132" s="229"/>
    </row>
    <row r="133" ht="88.5" customHeight="1" spans="1:14">
      <c r="A133" s="260" t="s">
        <v>272</v>
      </c>
      <c r="B133" s="261" t="s">
        <v>273</v>
      </c>
      <c r="C133" s="229">
        <v>0</v>
      </c>
      <c r="D133" s="229"/>
      <c r="E133" s="229">
        <v>0</v>
      </c>
      <c r="F133" s="229"/>
      <c r="G133" s="229">
        <v>0</v>
      </c>
      <c r="H133" s="229"/>
      <c r="I133" s="229">
        <v>0</v>
      </c>
      <c r="J133" s="229"/>
      <c r="K133" s="229">
        <v>0</v>
      </c>
      <c r="L133" s="229"/>
      <c r="M133" s="229">
        <v>0</v>
      </c>
      <c r="N133" s="229"/>
    </row>
    <row r="134" ht="88.5" customHeight="1" spans="1:14">
      <c r="A134" s="260" t="s">
        <v>274</v>
      </c>
      <c r="B134" s="261" t="s">
        <v>275</v>
      </c>
      <c r="C134" s="229">
        <v>0</v>
      </c>
      <c r="D134" s="229"/>
      <c r="E134" s="229">
        <v>0</v>
      </c>
      <c r="F134" s="229"/>
      <c r="G134" s="229">
        <v>0</v>
      </c>
      <c r="H134" s="229"/>
      <c r="I134" s="229">
        <v>0</v>
      </c>
      <c r="J134" s="229"/>
      <c r="K134" s="229">
        <v>0</v>
      </c>
      <c r="L134" s="229"/>
      <c r="M134" s="229">
        <v>0</v>
      </c>
      <c r="N134" s="229"/>
    </row>
    <row r="135" ht="88.5" customHeight="1" spans="1:14">
      <c r="A135" s="260" t="s">
        <v>276</v>
      </c>
      <c r="B135" s="261" t="s">
        <v>277</v>
      </c>
      <c r="C135" s="229">
        <v>0</v>
      </c>
      <c r="D135" s="229"/>
      <c r="E135" s="229">
        <v>23000000</v>
      </c>
      <c r="F135" s="229"/>
      <c r="G135" s="229">
        <v>0</v>
      </c>
      <c r="H135" s="229"/>
      <c r="I135" s="229">
        <v>0</v>
      </c>
      <c r="J135" s="229"/>
      <c r="K135" s="229">
        <v>0</v>
      </c>
      <c r="L135" s="229"/>
      <c r="M135" s="229">
        <v>0</v>
      </c>
      <c r="N135" s="229"/>
    </row>
    <row r="136" ht="88.5" customHeight="1" spans="1:14">
      <c r="A136" s="260" t="s">
        <v>278</v>
      </c>
      <c r="B136" s="261" t="s">
        <v>279</v>
      </c>
      <c r="C136" s="229">
        <v>0</v>
      </c>
      <c r="D136" s="229"/>
      <c r="E136" s="229"/>
      <c r="F136" s="229"/>
      <c r="G136" s="229">
        <v>0</v>
      </c>
      <c r="H136" s="229"/>
      <c r="I136" s="229">
        <v>0</v>
      </c>
      <c r="J136" s="229"/>
      <c r="K136" s="229">
        <v>0</v>
      </c>
      <c r="L136" s="229"/>
      <c r="M136" s="229">
        <v>0</v>
      </c>
      <c r="N136" s="229"/>
    </row>
    <row r="137" ht="88.5" customHeight="1" spans="1:14">
      <c r="A137" s="260" t="s">
        <v>280</v>
      </c>
      <c r="B137" s="261" t="s">
        <v>281</v>
      </c>
      <c r="C137" s="229">
        <v>0</v>
      </c>
      <c r="D137" s="229"/>
      <c r="E137" s="229"/>
      <c r="F137" s="229"/>
      <c r="G137" s="229">
        <v>0</v>
      </c>
      <c r="H137" s="229"/>
      <c r="I137" s="229">
        <v>0</v>
      </c>
      <c r="J137" s="229"/>
      <c r="K137" s="229">
        <v>0</v>
      </c>
      <c r="L137" s="229"/>
      <c r="M137" s="229">
        <v>0</v>
      </c>
      <c r="N137" s="229"/>
    </row>
    <row r="138" ht="88.5" customHeight="1" spans="1:14">
      <c r="A138" s="220">
        <v>4104</v>
      </c>
      <c r="B138" s="261" t="s">
        <v>282</v>
      </c>
      <c r="C138" s="229">
        <v>0</v>
      </c>
      <c r="D138" s="229"/>
      <c r="E138" s="229">
        <f>E139</f>
        <v>5442205.59</v>
      </c>
      <c r="F138" s="229"/>
      <c r="G138" s="229">
        <v>0</v>
      </c>
      <c r="H138" s="229"/>
      <c r="I138" s="229">
        <v>0</v>
      </c>
      <c r="J138" s="229"/>
      <c r="K138" s="229">
        <v>0</v>
      </c>
      <c r="L138" s="229"/>
      <c r="M138" s="229">
        <v>0</v>
      </c>
      <c r="N138" s="229"/>
    </row>
    <row r="139" ht="88.5" customHeight="1" spans="1:14">
      <c r="A139" s="260" t="s">
        <v>283</v>
      </c>
      <c r="B139" s="261" t="s">
        <v>284</v>
      </c>
      <c r="C139" s="229">
        <v>0</v>
      </c>
      <c r="D139" s="229"/>
      <c r="E139" s="229">
        <v>5442205.59</v>
      </c>
      <c r="F139" s="229"/>
      <c r="G139" s="229">
        <v>0</v>
      </c>
      <c r="H139" s="229"/>
      <c r="I139" s="229">
        <v>0</v>
      </c>
      <c r="J139" s="229"/>
      <c r="K139" s="229">
        <v>0</v>
      </c>
      <c r="L139" s="229"/>
      <c r="M139" s="229">
        <v>0</v>
      </c>
      <c r="N139" s="229"/>
    </row>
    <row r="140" ht="88.5" customHeight="1" spans="1:14">
      <c r="A140" s="260" t="s">
        <v>285</v>
      </c>
      <c r="B140" s="261" t="s">
        <v>286</v>
      </c>
      <c r="C140" s="229">
        <v>0</v>
      </c>
      <c r="D140" s="229"/>
      <c r="E140" s="229"/>
      <c r="F140" s="229"/>
      <c r="G140" s="229">
        <v>0</v>
      </c>
      <c r="H140" s="229"/>
      <c r="I140" s="229">
        <v>0</v>
      </c>
      <c r="J140" s="229"/>
      <c r="K140" s="229">
        <v>0</v>
      </c>
      <c r="L140" s="229"/>
      <c r="M140" s="229">
        <v>0</v>
      </c>
      <c r="N140" s="229"/>
    </row>
    <row r="141" ht="88.5" customHeight="1" spans="1:14">
      <c r="A141" s="260" t="s">
        <v>287</v>
      </c>
      <c r="B141" s="261" t="s">
        <v>288</v>
      </c>
      <c r="C141" s="229">
        <v>0</v>
      </c>
      <c r="D141" s="229"/>
      <c r="E141" s="229"/>
      <c r="F141" s="229"/>
      <c r="G141" s="229">
        <v>0</v>
      </c>
      <c r="H141" s="229"/>
      <c r="I141" s="229">
        <v>0</v>
      </c>
      <c r="J141" s="229"/>
      <c r="K141" s="229">
        <v>0</v>
      </c>
      <c r="L141" s="229"/>
      <c r="M141" s="229">
        <v>0</v>
      </c>
      <c r="N141" s="229"/>
    </row>
    <row r="142" ht="88.5" customHeight="1" spans="1:14">
      <c r="A142" s="220">
        <v>6601</v>
      </c>
      <c r="B142" s="261" t="s">
        <v>289</v>
      </c>
      <c r="C142" s="229">
        <v>0</v>
      </c>
      <c r="D142" s="229"/>
      <c r="E142" s="229"/>
      <c r="F142" s="229"/>
      <c r="G142" s="229">
        <v>0</v>
      </c>
      <c r="H142" s="229"/>
      <c r="I142" s="229">
        <v>0</v>
      </c>
      <c r="J142" s="229"/>
      <c r="K142" s="229">
        <v>0</v>
      </c>
      <c r="L142" s="229"/>
      <c r="M142" s="229">
        <v>0</v>
      </c>
      <c r="N142" s="229"/>
    </row>
    <row r="143" ht="88.5" customHeight="1" spans="1:14">
      <c r="A143" s="220">
        <v>6602</v>
      </c>
      <c r="B143" s="261" t="s">
        <v>205</v>
      </c>
      <c r="C143" s="229">
        <v>0</v>
      </c>
      <c r="D143" s="229"/>
      <c r="E143" s="229"/>
      <c r="F143" s="229"/>
      <c r="G143" s="229">
        <v>0</v>
      </c>
      <c r="H143" s="229"/>
      <c r="I143" s="229">
        <v>0</v>
      </c>
      <c r="J143" s="229"/>
      <c r="K143" s="229">
        <v>0</v>
      </c>
      <c r="L143" s="229"/>
      <c r="M143" s="229">
        <v>0</v>
      </c>
      <c r="N143" s="229"/>
    </row>
    <row r="144" ht="88.5" customHeight="1" spans="1:14">
      <c r="A144" s="143">
        <v>6603</v>
      </c>
      <c r="B144" s="239" t="s">
        <v>290</v>
      </c>
      <c r="C144" s="229">
        <v>0</v>
      </c>
      <c r="D144" s="229"/>
      <c r="E144" s="229"/>
      <c r="F144" s="229"/>
      <c r="G144" s="229">
        <v>0</v>
      </c>
      <c r="H144" s="229"/>
      <c r="I144" s="229">
        <v>0</v>
      </c>
      <c r="J144" s="229"/>
      <c r="K144" s="229">
        <v>0</v>
      </c>
      <c r="L144" s="229"/>
      <c r="M144" s="229">
        <v>0</v>
      </c>
      <c r="N144" s="229"/>
    </row>
    <row r="145" ht="88.5" customHeight="1" spans="1:14">
      <c r="A145" s="163" t="s">
        <v>112</v>
      </c>
      <c r="B145" s="164"/>
      <c r="C145" s="229">
        <f>C97+C98+C103+C114-E115</f>
        <v>28553300</v>
      </c>
      <c r="D145" s="229"/>
      <c r="E145" s="229">
        <f>E121+E125+E135+E138</f>
        <v>28553300</v>
      </c>
      <c r="F145" s="229"/>
      <c r="G145" s="229">
        <v>0</v>
      </c>
      <c r="H145" s="229"/>
      <c r="I145" s="229">
        <v>0</v>
      </c>
      <c r="J145" s="229"/>
      <c r="K145" s="229">
        <v>0</v>
      </c>
      <c r="L145" s="229"/>
      <c r="M145" s="229">
        <v>0</v>
      </c>
      <c r="N145" s="229"/>
    </row>
    <row r="146" customHeight="1" spans="1:6">
      <c r="A146" s="166" t="s">
        <v>85</v>
      </c>
      <c r="E146" s="240">
        <f>C145-E145</f>
        <v>0</v>
      </c>
      <c r="F146" s="241"/>
    </row>
    <row r="147" customHeight="1" spans="1:1">
      <c r="A147" s="134" t="s">
        <v>291</v>
      </c>
    </row>
    <row r="148" s="132" customFormat="1" ht="147" customHeight="1" spans="1:15">
      <c r="A148" s="135" t="s">
        <v>87</v>
      </c>
      <c r="B148" s="242" t="s">
        <v>2</v>
      </c>
      <c r="C148" s="242"/>
      <c r="D148" s="135" t="s">
        <v>4</v>
      </c>
      <c r="E148" s="242" t="s">
        <v>3</v>
      </c>
      <c r="F148" s="242"/>
      <c r="G148" s="135" t="s">
        <v>9</v>
      </c>
      <c r="H148" s="136" t="s">
        <v>5</v>
      </c>
      <c r="I148" s="135" t="s">
        <v>6</v>
      </c>
      <c r="J148" s="135" t="s">
        <v>7</v>
      </c>
      <c r="K148" s="135" t="s">
        <v>8</v>
      </c>
      <c r="L148" s="135" t="s">
        <v>10</v>
      </c>
      <c r="M148" s="246" t="s">
        <v>11</v>
      </c>
      <c r="N148" s="247"/>
      <c r="O148" s="192" t="s">
        <v>12</v>
      </c>
    </row>
    <row r="149" customHeight="1" spans="1:16">
      <c r="A149" s="137">
        <v>1</v>
      </c>
      <c r="B149" s="213" t="s">
        <v>292</v>
      </c>
      <c r="C149" s="213"/>
      <c r="D149" s="140" t="s">
        <v>293</v>
      </c>
      <c r="E149" s="213" t="s">
        <v>294</v>
      </c>
      <c r="F149" s="213"/>
      <c r="G149" s="243">
        <v>430060</v>
      </c>
      <c r="H149" s="243">
        <v>1000000</v>
      </c>
      <c r="I149" s="248">
        <v>42008</v>
      </c>
      <c r="J149" s="140" t="s">
        <v>295</v>
      </c>
      <c r="K149" s="243" t="s">
        <v>296</v>
      </c>
      <c r="L149" s="140" t="s">
        <v>19</v>
      </c>
      <c r="M149" s="195" t="s">
        <v>297</v>
      </c>
      <c r="N149" s="249"/>
      <c r="O149" s="194" t="s">
        <v>298</v>
      </c>
      <c r="P149" s="132"/>
    </row>
    <row r="150" customHeight="1" spans="1:16">
      <c r="A150" s="137">
        <v>2</v>
      </c>
      <c r="B150" s="163" t="s">
        <v>299</v>
      </c>
      <c r="C150" s="164"/>
      <c r="D150" s="140" t="s">
        <v>300</v>
      </c>
      <c r="E150" s="163" t="s">
        <v>301</v>
      </c>
      <c r="F150" s="164"/>
      <c r="G150" s="141" t="s">
        <v>302</v>
      </c>
      <c r="H150" s="141" t="s">
        <v>303</v>
      </c>
      <c r="I150" s="248">
        <v>42008</v>
      </c>
      <c r="J150" s="140" t="s">
        <v>304</v>
      </c>
      <c r="K150" s="140" t="s">
        <v>305</v>
      </c>
      <c r="L150" s="140" t="s">
        <v>19</v>
      </c>
      <c r="M150" s="163" t="s">
        <v>306</v>
      </c>
      <c r="N150" s="202"/>
      <c r="O150" s="194" t="s">
        <v>307</v>
      </c>
      <c r="P150"/>
    </row>
    <row r="152" customHeight="1" spans="1:1">
      <c r="A152" s="134" t="s">
        <v>308</v>
      </c>
    </row>
    <row r="153" ht="159" customHeight="1" spans="1:15">
      <c r="A153" s="135" t="s">
        <v>87</v>
      </c>
      <c r="B153" s="242" t="s">
        <v>2</v>
      </c>
      <c r="C153" s="242"/>
      <c r="D153" s="135" t="s">
        <v>4</v>
      </c>
      <c r="E153" s="242" t="s">
        <v>3</v>
      </c>
      <c r="F153" s="242"/>
      <c r="G153" s="135" t="s">
        <v>9</v>
      </c>
      <c r="H153" s="136" t="s">
        <v>5</v>
      </c>
      <c r="I153" s="135" t="s">
        <v>6</v>
      </c>
      <c r="J153" s="135" t="s">
        <v>7</v>
      </c>
      <c r="K153" s="135" t="s">
        <v>8</v>
      </c>
      <c r="L153" s="135" t="s">
        <v>10</v>
      </c>
      <c r="M153" s="246" t="s">
        <v>11</v>
      </c>
      <c r="N153" s="246"/>
      <c r="O153" s="192" t="s">
        <v>12</v>
      </c>
    </row>
    <row r="154" customHeight="1" spans="1:15">
      <c r="A154" s="137">
        <v>1</v>
      </c>
      <c r="B154" s="213" t="s">
        <v>309</v>
      </c>
      <c r="C154" s="213"/>
      <c r="D154" s="140" t="s">
        <v>310</v>
      </c>
      <c r="E154" s="213" t="s">
        <v>311</v>
      </c>
      <c r="F154" s="213"/>
      <c r="G154" s="141">
        <v>102202</v>
      </c>
      <c r="H154" s="244" t="s">
        <v>312</v>
      </c>
      <c r="I154" s="248">
        <v>42008</v>
      </c>
      <c r="J154" s="140" t="s">
        <v>313</v>
      </c>
      <c r="K154" s="140" t="s">
        <v>314</v>
      </c>
      <c r="L154" s="139" t="s">
        <v>19</v>
      </c>
      <c r="M154" s="195" t="s">
        <v>315</v>
      </c>
      <c r="N154" s="195"/>
      <c r="O154" s="195" t="s">
        <v>316</v>
      </c>
    </row>
    <row r="155" customHeight="1" spans="1:15">
      <c r="A155" s="137">
        <v>2</v>
      </c>
      <c r="B155" s="213" t="s">
        <v>317</v>
      </c>
      <c r="C155" s="213"/>
      <c r="D155" s="140" t="s">
        <v>318</v>
      </c>
      <c r="E155" s="213" t="s">
        <v>319</v>
      </c>
      <c r="F155" s="213"/>
      <c r="G155" s="141">
        <v>102202</v>
      </c>
      <c r="H155" s="244" t="s">
        <v>312</v>
      </c>
      <c r="I155" s="248">
        <v>42008</v>
      </c>
      <c r="J155" s="140" t="s">
        <v>320</v>
      </c>
      <c r="K155" s="140" t="s">
        <v>321</v>
      </c>
      <c r="L155" s="139" t="s">
        <v>19</v>
      </c>
      <c r="M155" s="195" t="s">
        <v>322</v>
      </c>
      <c r="N155" s="195"/>
      <c r="O155" s="195" t="s">
        <v>323</v>
      </c>
    </row>
    <row r="156" customHeight="1" spans="1:15">
      <c r="A156" s="137">
        <v>3</v>
      </c>
      <c r="B156" s="213" t="s">
        <v>324</v>
      </c>
      <c r="C156" s="213"/>
      <c r="D156" s="140" t="s">
        <v>325</v>
      </c>
      <c r="E156" s="213" t="s">
        <v>326</v>
      </c>
      <c r="F156" s="213"/>
      <c r="G156" s="141">
        <v>102202</v>
      </c>
      <c r="H156" s="244" t="s">
        <v>312</v>
      </c>
      <c r="I156" s="248">
        <v>42008</v>
      </c>
      <c r="J156" s="140" t="s">
        <v>327</v>
      </c>
      <c r="K156" s="140" t="s">
        <v>328</v>
      </c>
      <c r="L156" s="139" t="s">
        <v>19</v>
      </c>
      <c r="M156" s="195" t="s">
        <v>329</v>
      </c>
      <c r="N156" s="195"/>
      <c r="O156" s="195" t="s">
        <v>330</v>
      </c>
    </row>
    <row r="157" customHeight="1" spans="1:15">
      <c r="A157" s="137">
        <v>4</v>
      </c>
      <c r="B157" s="213" t="s">
        <v>331</v>
      </c>
      <c r="C157" s="213"/>
      <c r="D157" s="140" t="s">
        <v>332</v>
      </c>
      <c r="E157" s="213" t="s">
        <v>333</v>
      </c>
      <c r="F157" s="213"/>
      <c r="G157" s="141">
        <v>102202</v>
      </c>
      <c r="H157" s="244" t="s">
        <v>312</v>
      </c>
      <c r="I157" s="248">
        <v>42008</v>
      </c>
      <c r="J157" s="140" t="s">
        <v>334</v>
      </c>
      <c r="K157" s="140" t="s">
        <v>335</v>
      </c>
      <c r="L157" s="139" t="s">
        <v>19</v>
      </c>
      <c r="M157" s="195" t="s">
        <v>336</v>
      </c>
      <c r="N157" s="195"/>
      <c r="O157" s="195" t="s">
        <v>337</v>
      </c>
    </row>
    <row r="158" customHeight="1" spans="1:15">
      <c r="A158" s="137">
        <v>5</v>
      </c>
      <c r="B158" s="213" t="s">
        <v>338</v>
      </c>
      <c r="C158" s="213"/>
      <c r="D158" s="140" t="s">
        <v>339</v>
      </c>
      <c r="E158" s="213" t="s">
        <v>340</v>
      </c>
      <c r="F158" s="213"/>
      <c r="G158" s="141">
        <v>102202</v>
      </c>
      <c r="H158" s="244" t="s">
        <v>312</v>
      </c>
      <c r="I158" s="248">
        <v>42008</v>
      </c>
      <c r="J158" s="140" t="s">
        <v>341</v>
      </c>
      <c r="K158" s="140" t="s">
        <v>342</v>
      </c>
      <c r="L158" s="139" t="s">
        <v>19</v>
      </c>
      <c r="M158" s="195" t="s">
        <v>343</v>
      </c>
      <c r="N158" s="195"/>
      <c r="O158" s="195" t="s">
        <v>344</v>
      </c>
    </row>
    <row r="159" customHeight="1" spans="1:15">
      <c r="A159" s="137">
        <v>6</v>
      </c>
      <c r="B159" s="213" t="s">
        <v>345</v>
      </c>
      <c r="C159" s="213"/>
      <c r="D159" s="140" t="s">
        <v>346</v>
      </c>
      <c r="E159" s="213" t="s">
        <v>347</v>
      </c>
      <c r="F159" s="213"/>
      <c r="G159" s="141">
        <v>102202</v>
      </c>
      <c r="H159" s="244" t="s">
        <v>312</v>
      </c>
      <c r="I159" s="248">
        <v>42008</v>
      </c>
      <c r="J159" s="140" t="s">
        <v>348</v>
      </c>
      <c r="K159" s="140" t="s">
        <v>349</v>
      </c>
      <c r="L159" s="139" t="s">
        <v>19</v>
      </c>
      <c r="M159" s="195" t="s">
        <v>350</v>
      </c>
      <c r="N159" s="195"/>
      <c r="O159" s="195" t="s">
        <v>351</v>
      </c>
    </row>
    <row r="160" customHeight="1" spans="1:15">
      <c r="A160" s="137">
        <v>7</v>
      </c>
      <c r="B160" s="213" t="s">
        <v>352</v>
      </c>
      <c r="C160" s="213"/>
      <c r="D160" s="140" t="s">
        <v>353</v>
      </c>
      <c r="E160" s="213" t="s">
        <v>354</v>
      </c>
      <c r="F160" s="213"/>
      <c r="G160" s="141">
        <v>102202</v>
      </c>
      <c r="H160" s="244" t="s">
        <v>312</v>
      </c>
      <c r="I160" s="248">
        <v>42008</v>
      </c>
      <c r="J160" s="140" t="s">
        <v>355</v>
      </c>
      <c r="K160" s="140" t="s">
        <v>356</v>
      </c>
      <c r="L160" s="139" t="s">
        <v>19</v>
      </c>
      <c r="M160" s="195" t="s">
        <v>357</v>
      </c>
      <c r="N160" s="195"/>
      <c r="O160" s="195" t="s">
        <v>358</v>
      </c>
    </row>
    <row r="161" customHeight="1" spans="1:15">
      <c r="A161" s="137">
        <v>8</v>
      </c>
      <c r="B161" s="213" t="s">
        <v>359</v>
      </c>
      <c r="C161" s="213"/>
      <c r="D161" s="140" t="s">
        <v>360</v>
      </c>
      <c r="E161" s="213" t="s">
        <v>361</v>
      </c>
      <c r="F161" s="213"/>
      <c r="G161" s="141">
        <v>102202</v>
      </c>
      <c r="H161" s="244" t="s">
        <v>312</v>
      </c>
      <c r="I161" s="248">
        <v>42008</v>
      </c>
      <c r="J161" s="140" t="s">
        <v>362</v>
      </c>
      <c r="K161" s="140" t="s">
        <v>363</v>
      </c>
      <c r="L161" s="139" t="s">
        <v>19</v>
      </c>
      <c r="M161" s="195" t="s">
        <v>364</v>
      </c>
      <c r="N161" s="195"/>
      <c r="O161" s="195" t="s">
        <v>365</v>
      </c>
    </row>
    <row r="162" customHeight="1" spans="1:15">
      <c r="A162" s="137">
        <v>9</v>
      </c>
      <c r="B162" s="213" t="s">
        <v>366</v>
      </c>
      <c r="C162" s="213"/>
      <c r="D162" s="140" t="s">
        <v>367</v>
      </c>
      <c r="E162" s="213" t="s">
        <v>368</v>
      </c>
      <c r="F162" s="213"/>
      <c r="G162" s="141">
        <v>102202</v>
      </c>
      <c r="H162" s="244" t="s">
        <v>312</v>
      </c>
      <c r="I162" s="248">
        <v>42008</v>
      </c>
      <c r="J162" s="140" t="s">
        <v>369</v>
      </c>
      <c r="K162" s="140" t="s">
        <v>370</v>
      </c>
      <c r="L162" s="139" t="s">
        <v>19</v>
      </c>
      <c r="M162" s="195" t="s">
        <v>371</v>
      </c>
      <c r="N162" s="195"/>
      <c r="O162" s="195" t="s">
        <v>372</v>
      </c>
    </row>
    <row r="163" customHeight="1" spans="1:15">
      <c r="A163" s="137">
        <v>10</v>
      </c>
      <c r="B163" s="213" t="s">
        <v>373</v>
      </c>
      <c r="C163" s="213"/>
      <c r="D163" s="140" t="s">
        <v>374</v>
      </c>
      <c r="E163" s="213" t="s">
        <v>375</v>
      </c>
      <c r="F163" s="213"/>
      <c r="G163" s="141">
        <v>102202</v>
      </c>
      <c r="H163" s="244" t="s">
        <v>312</v>
      </c>
      <c r="I163" s="248">
        <v>42008</v>
      </c>
      <c r="J163" s="140" t="s">
        <v>376</v>
      </c>
      <c r="K163" s="140" t="s">
        <v>377</v>
      </c>
      <c r="L163" s="139" t="s">
        <v>19</v>
      </c>
      <c r="M163" s="195" t="s">
        <v>378</v>
      </c>
      <c r="N163" s="195"/>
      <c r="O163" s="195" t="s">
        <v>379</v>
      </c>
    </row>
    <row r="164" customHeight="1" spans="1:1">
      <c r="A164" s="245" t="s">
        <v>380</v>
      </c>
    </row>
  </sheetData>
  <mergeCells count="437">
    <mergeCell ref="D15:E15"/>
    <mergeCell ref="D16:E16"/>
    <mergeCell ref="D17:E17"/>
    <mergeCell ref="D18:E18"/>
    <mergeCell ref="D19:E19"/>
    <mergeCell ref="D22:E22"/>
    <mergeCell ref="I22:J22"/>
    <mergeCell ref="D23:E23"/>
    <mergeCell ref="I23:J23"/>
    <mergeCell ref="D24:E24"/>
    <mergeCell ref="I24:J24"/>
    <mergeCell ref="D25:E25"/>
    <mergeCell ref="I25:J25"/>
    <mergeCell ref="D26:E26"/>
    <mergeCell ref="I26:J26"/>
    <mergeCell ref="A29:B29"/>
    <mergeCell ref="A30:B30"/>
    <mergeCell ref="A31:B31"/>
    <mergeCell ref="I34:W34"/>
    <mergeCell ref="A40:E40"/>
    <mergeCell ref="D43:F43"/>
    <mergeCell ref="J43:L43"/>
    <mergeCell ref="D44:F44"/>
    <mergeCell ref="J44:L44"/>
    <mergeCell ref="D45:F45"/>
    <mergeCell ref="J45:L45"/>
    <mergeCell ref="D46:F46"/>
    <mergeCell ref="J46:L46"/>
    <mergeCell ref="D47:F47"/>
    <mergeCell ref="J47:L47"/>
    <mergeCell ref="D48:F48"/>
    <mergeCell ref="J48:L48"/>
    <mergeCell ref="D49:F49"/>
    <mergeCell ref="J49:L49"/>
    <mergeCell ref="D50:F50"/>
    <mergeCell ref="J50:L50"/>
    <mergeCell ref="D51:F51"/>
    <mergeCell ref="J51:L51"/>
    <mergeCell ref="D52:F52"/>
    <mergeCell ref="J52:L52"/>
    <mergeCell ref="D53:F53"/>
    <mergeCell ref="J53:L53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9:E69"/>
    <mergeCell ref="D70:E70"/>
    <mergeCell ref="D71:E71"/>
    <mergeCell ref="I71:K71"/>
    <mergeCell ref="D79:E79"/>
    <mergeCell ref="D80:E80"/>
    <mergeCell ref="D81:E81"/>
    <mergeCell ref="D82:E82"/>
    <mergeCell ref="J85:K85"/>
    <mergeCell ref="J86:K86"/>
    <mergeCell ref="J87:K87"/>
    <mergeCell ref="J88:K88"/>
    <mergeCell ref="J89:K89"/>
    <mergeCell ref="J90:K90"/>
    <mergeCell ref="J91:K91"/>
    <mergeCell ref="J92:K92"/>
    <mergeCell ref="C95:F95"/>
    <mergeCell ref="G95:J95"/>
    <mergeCell ref="K95:N95"/>
    <mergeCell ref="C96:D96"/>
    <mergeCell ref="E96:F96"/>
    <mergeCell ref="G96:H96"/>
    <mergeCell ref="I96:J96"/>
    <mergeCell ref="K96:L96"/>
    <mergeCell ref="M96:N96"/>
    <mergeCell ref="C97:D97"/>
    <mergeCell ref="E97:F97"/>
    <mergeCell ref="G97:H97"/>
    <mergeCell ref="I97:J97"/>
    <mergeCell ref="K97:L97"/>
    <mergeCell ref="M97:N97"/>
    <mergeCell ref="C98:D98"/>
    <mergeCell ref="E98:F98"/>
    <mergeCell ref="G98:H98"/>
    <mergeCell ref="I98:J98"/>
    <mergeCell ref="K98:L98"/>
    <mergeCell ref="M98:N98"/>
    <mergeCell ref="C99:D99"/>
    <mergeCell ref="E99:F99"/>
    <mergeCell ref="G99:H99"/>
    <mergeCell ref="I99:J99"/>
    <mergeCell ref="K99:L99"/>
    <mergeCell ref="M99:N99"/>
    <mergeCell ref="C100:D100"/>
    <mergeCell ref="E100:F100"/>
    <mergeCell ref="G100:H100"/>
    <mergeCell ref="I100:J100"/>
    <mergeCell ref="K100:L100"/>
    <mergeCell ref="M100:N100"/>
    <mergeCell ref="C101:D101"/>
    <mergeCell ref="E101:F101"/>
    <mergeCell ref="G101:H101"/>
    <mergeCell ref="I101:J101"/>
    <mergeCell ref="K101:L101"/>
    <mergeCell ref="M101:N101"/>
    <mergeCell ref="C102:D102"/>
    <mergeCell ref="E102:F102"/>
    <mergeCell ref="G102:H102"/>
    <mergeCell ref="I102:J102"/>
    <mergeCell ref="K102:L102"/>
    <mergeCell ref="M102:N102"/>
    <mergeCell ref="C103:D103"/>
    <mergeCell ref="E103:F103"/>
    <mergeCell ref="G103:H103"/>
    <mergeCell ref="I103:J103"/>
    <mergeCell ref="K103:L103"/>
    <mergeCell ref="M103:N103"/>
    <mergeCell ref="C104:D104"/>
    <mergeCell ref="E104:F104"/>
    <mergeCell ref="G104:H104"/>
    <mergeCell ref="I104:J104"/>
    <mergeCell ref="K104:L104"/>
    <mergeCell ref="M104:N104"/>
    <mergeCell ref="C105:D105"/>
    <mergeCell ref="E105:F105"/>
    <mergeCell ref="G105:H105"/>
    <mergeCell ref="I105:J105"/>
    <mergeCell ref="K105:L105"/>
    <mergeCell ref="M105:N105"/>
    <mergeCell ref="C106:D106"/>
    <mergeCell ref="E106:F106"/>
    <mergeCell ref="G106:H106"/>
    <mergeCell ref="I106:J106"/>
    <mergeCell ref="K106:L106"/>
    <mergeCell ref="M106:N106"/>
    <mergeCell ref="C107:D107"/>
    <mergeCell ref="E107:F107"/>
    <mergeCell ref="G107:H107"/>
    <mergeCell ref="I107:J107"/>
    <mergeCell ref="K107:L107"/>
    <mergeCell ref="M107:N107"/>
    <mergeCell ref="C108:D108"/>
    <mergeCell ref="E108:F108"/>
    <mergeCell ref="G108:H108"/>
    <mergeCell ref="I108:J108"/>
    <mergeCell ref="K108:L108"/>
    <mergeCell ref="M108:N108"/>
    <mergeCell ref="C109:D109"/>
    <mergeCell ref="E109:F109"/>
    <mergeCell ref="G109:H109"/>
    <mergeCell ref="I109:J109"/>
    <mergeCell ref="K109:L109"/>
    <mergeCell ref="M109:N109"/>
    <mergeCell ref="C110:D110"/>
    <mergeCell ref="E110:F110"/>
    <mergeCell ref="G110:H110"/>
    <mergeCell ref="I110:J110"/>
    <mergeCell ref="K110:L110"/>
    <mergeCell ref="M110:N110"/>
    <mergeCell ref="C111:D111"/>
    <mergeCell ref="E111:F111"/>
    <mergeCell ref="G111:H111"/>
    <mergeCell ref="I111:J111"/>
    <mergeCell ref="K111:L111"/>
    <mergeCell ref="M111:N111"/>
    <mergeCell ref="C112:D112"/>
    <mergeCell ref="E112:F112"/>
    <mergeCell ref="G112:H112"/>
    <mergeCell ref="I112:J112"/>
    <mergeCell ref="K112:L112"/>
    <mergeCell ref="M112:N112"/>
    <mergeCell ref="C113:D113"/>
    <mergeCell ref="E113:F113"/>
    <mergeCell ref="G113:H113"/>
    <mergeCell ref="I113:J113"/>
    <mergeCell ref="K113:L113"/>
    <mergeCell ref="M113:N113"/>
    <mergeCell ref="C114:D114"/>
    <mergeCell ref="E114:F114"/>
    <mergeCell ref="G114:H114"/>
    <mergeCell ref="I114:J114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C116:D116"/>
    <mergeCell ref="E116:F116"/>
    <mergeCell ref="G116:H116"/>
    <mergeCell ref="I116:J116"/>
    <mergeCell ref="K116:L116"/>
    <mergeCell ref="M116:N116"/>
    <mergeCell ref="C117:D117"/>
    <mergeCell ref="E117:F117"/>
    <mergeCell ref="G117:H117"/>
    <mergeCell ref="I117:J117"/>
    <mergeCell ref="K117:L117"/>
    <mergeCell ref="M117:N117"/>
    <mergeCell ref="C118:D118"/>
    <mergeCell ref="E118:F118"/>
    <mergeCell ref="G118:H118"/>
    <mergeCell ref="I118:J118"/>
    <mergeCell ref="K118:L118"/>
    <mergeCell ref="M118:N118"/>
    <mergeCell ref="C119:D119"/>
    <mergeCell ref="E119:F119"/>
    <mergeCell ref="G119:H119"/>
    <mergeCell ref="I119:J119"/>
    <mergeCell ref="K119:L119"/>
    <mergeCell ref="M119:N119"/>
    <mergeCell ref="C120:D120"/>
    <mergeCell ref="E120:F120"/>
    <mergeCell ref="G120:H120"/>
    <mergeCell ref="I120:J120"/>
    <mergeCell ref="K120:L120"/>
    <mergeCell ref="M120:N120"/>
    <mergeCell ref="C121:D121"/>
    <mergeCell ref="E121:F121"/>
    <mergeCell ref="G121:H121"/>
    <mergeCell ref="I121:J121"/>
    <mergeCell ref="K121:L121"/>
    <mergeCell ref="M121:N121"/>
    <mergeCell ref="C122:D122"/>
    <mergeCell ref="E122:F122"/>
    <mergeCell ref="G122:H122"/>
    <mergeCell ref="I122:J122"/>
    <mergeCell ref="K122:L122"/>
    <mergeCell ref="M122:N122"/>
    <mergeCell ref="C123:D123"/>
    <mergeCell ref="E123:F123"/>
    <mergeCell ref="G123:H123"/>
    <mergeCell ref="I123:J123"/>
    <mergeCell ref="K123:L123"/>
    <mergeCell ref="M123:N123"/>
    <mergeCell ref="C124:D124"/>
    <mergeCell ref="E124:F124"/>
    <mergeCell ref="G124:H124"/>
    <mergeCell ref="I124:J124"/>
    <mergeCell ref="K124:L124"/>
    <mergeCell ref="M124:N124"/>
    <mergeCell ref="C125:D125"/>
    <mergeCell ref="E125:F125"/>
    <mergeCell ref="G125:H125"/>
    <mergeCell ref="I125:J125"/>
    <mergeCell ref="K125:L125"/>
    <mergeCell ref="M125:N125"/>
    <mergeCell ref="C126:D126"/>
    <mergeCell ref="E126:F126"/>
    <mergeCell ref="G126:H126"/>
    <mergeCell ref="I126:J126"/>
    <mergeCell ref="K126:L126"/>
    <mergeCell ref="M126:N126"/>
    <mergeCell ref="C127:D127"/>
    <mergeCell ref="E127:F127"/>
    <mergeCell ref="G127:H127"/>
    <mergeCell ref="I127:J127"/>
    <mergeCell ref="K127:L127"/>
    <mergeCell ref="M127:N127"/>
    <mergeCell ref="C128:D128"/>
    <mergeCell ref="E128:F128"/>
    <mergeCell ref="G128:H128"/>
    <mergeCell ref="I128:J128"/>
    <mergeCell ref="K128:L128"/>
    <mergeCell ref="M128:N128"/>
    <mergeCell ref="C129:D129"/>
    <mergeCell ref="E129:F129"/>
    <mergeCell ref="G129:H129"/>
    <mergeCell ref="I129:J129"/>
    <mergeCell ref="K129:L129"/>
    <mergeCell ref="M129:N129"/>
    <mergeCell ref="C130:D130"/>
    <mergeCell ref="E130:F130"/>
    <mergeCell ref="G130:H130"/>
    <mergeCell ref="I130:J130"/>
    <mergeCell ref="K130:L130"/>
    <mergeCell ref="M130:N130"/>
    <mergeCell ref="C131:D131"/>
    <mergeCell ref="E131:F131"/>
    <mergeCell ref="G131:H131"/>
    <mergeCell ref="I131:J131"/>
    <mergeCell ref="K131:L131"/>
    <mergeCell ref="M131:N131"/>
    <mergeCell ref="C132:D132"/>
    <mergeCell ref="E132:F132"/>
    <mergeCell ref="G132:H132"/>
    <mergeCell ref="I132:J132"/>
    <mergeCell ref="K132:L132"/>
    <mergeCell ref="M132:N132"/>
    <mergeCell ref="C133:D133"/>
    <mergeCell ref="E133:F133"/>
    <mergeCell ref="G133:H133"/>
    <mergeCell ref="I133:J133"/>
    <mergeCell ref="K133:L133"/>
    <mergeCell ref="M133:N133"/>
    <mergeCell ref="C134:D134"/>
    <mergeCell ref="E134:F134"/>
    <mergeCell ref="G134:H134"/>
    <mergeCell ref="I134:J134"/>
    <mergeCell ref="K134:L134"/>
    <mergeCell ref="M134:N134"/>
    <mergeCell ref="C135:D135"/>
    <mergeCell ref="E135:F135"/>
    <mergeCell ref="G135:H135"/>
    <mergeCell ref="I135:J135"/>
    <mergeCell ref="K135:L135"/>
    <mergeCell ref="M135:N135"/>
    <mergeCell ref="C136:D136"/>
    <mergeCell ref="E136:F136"/>
    <mergeCell ref="G136:H136"/>
    <mergeCell ref="I136:J136"/>
    <mergeCell ref="K136:L136"/>
    <mergeCell ref="M136:N136"/>
    <mergeCell ref="C137:D137"/>
    <mergeCell ref="E137:F137"/>
    <mergeCell ref="G137:H137"/>
    <mergeCell ref="I137:J137"/>
    <mergeCell ref="K137:L137"/>
    <mergeCell ref="M137:N137"/>
    <mergeCell ref="C138:D138"/>
    <mergeCell ref="E138:F138"/>
    <mergeCell ref="G138:H138"/>
    <mergeCell ref="I138:J138"/>
    <mergeCell ref="K138:L138"/>
    <mergeCell ref="M138:N138"/>
    <mergeCell ref="C139:D139"/>
    <mergeCell ref="E139:F139"/>
    <mergeCell ref="G139:H139"/>
    <mergeCell ref="I139:J139"/>
    <mergeCell ref="K139:L139"/>
    <mergeCell ref="M139:N139"/>
    <mergeCell ref="C140:D140"/>
    <mergeCell ref="E140:F140"/>
    <mergeCell ref="G140:H140"/>
    <mergeCell ref="I140:J140"/>
    <mergeCell ref="K140:L140"/>
    <mergeCell ref="M140:N140"/>
    <mergeCell ref="C141:D141"/>
    <mergeCell ref="E141:F141"/>
    <mergeCell ref="G141:H141"/>
    <mergeCell ref="I141:J141"/>
    <mergeCell ref="K141:L141"/>
    <mergeCell ref="M141:N141"/>
    <mergeCell ref="C142:D142"/>
    <mergeCell ref="E142:F142"/>
    <mergeCell ref="G142:H142"/>
    <mergeCell ref="I142:J142"/>
    <mergeCell ref="K142:L142"/>
    <mergeCell ref="M142:N142"/>
    <mergeCell ref="C143:D143"/>
    <mergeCell ref="E143:F143"/>
    <mergeCell ref="G143:H143"/>
    <mergeCell ref="I143:J143"/>
    <mergeCell ref="K143:L143"/>
    <mergeCell ref="M143:N143"/>
    <mergeCell ref="C144:D144"/>
    <mergeCell ref="E144:F144"/>
    <mergeCell ref="G144:H144"/>
    <mergeCell ref="I144:J144"/>
    <mergeCell ref="K144:L144"/>
    <mergeCell ref="M144:N144"/>
    <mergeCell ref="A145:B145"/>
    <mergeCell ref="C145:D145"/>
    <mergeCell ref="E145:F145"/>
    <mergeCell ref="G145:H145"/>
    <mergeCell ref="I145:J145"/>
    <mergeCell ref="K145:L145"/>
    <mergeCell ref="M145:N145"/>
    <mergeCell ref="E146:F146"/>
    <mergeCell ref="B148:C148"/>
    <mergeCell ref="E148:F148"/>
    <mergeCell ref="M148:N148"/>
    <mergeCell ref="B149:C149"/>
    <mergeCell ref="E149:F149"/>
    <mergeCell ref="M149:N149"/>
    <mergeCell ref="B150:C150"/>
    <mergeCell ref="E150:F150"/>
    <mergeCell ref="M150:N150"/>
    <mergeCell ref="B153:C153"/>
    <mergeCell ref="E153:F153"/>
    <mergeCell ref="M153:N153"/>
    <mergeCell ref="B154:C154"/>
    <mergeCell ref="E154:F154"/>
    <mergeCell ref="M154:N154"/>
    <mergeCell ref="B155:C155"/>
    <mergeCell ref="E155:F155"/>
    <mergeCell ref="M155:N155"/>
    <mergeCell ref="B156:C156"/>
    <mergeCell ref="E156:F156"/>
    <mergeCell ref="M156:N156"/>
    <mergeCell ref="B157:C157"/>
    <mergeCell ref="E157:F157"/>
    <mergeCell ref="M157:N157"/>
    <mergeCell ref="B158:C158"/>
    <mergeCell ref="E158:F158"/>
    <mergeCell ref="M158:N158"/>
    <mergeCell ref="B159:C159"/>
    <mergeCell ref="E159:F159"/>
    <mergeCell ref="M159:N159"/>
    <mergeCell ref="B160:C160"/>
    <mergeCell ref="E160:F160"/>
    <mergeCell ref="M160:N160"/>
    <mergeCell ref="B161:C161"/>
    <mergeCell ref="E161:F161"/>
    <mergeCell ref="M161:N161"/>
    <mergeCell ref="B162:C162"/>
    <mergeCell ref="E162:F162"/>
    <mergeCell ref="M162:N162"/>
    <mergeCell ref="B163:C163"/>
    <mergeCell ref="E163:F163"/>
    <mergeCell ref="M163:N163"/>
    <mergeCell ref="A34:A35"/>
    <mergeCell ref="A69:A70"/>
    <mergeCell ref="A74:A75"/>
    <mergeCell ref="B34:B35"/>
    <mergeCell ref="B69:B70"/>
    <mergeCell ref="B74:B75"/>
    <mergeCell ref="C34:C35"/>
    <mergeCell ref="C74:C75"/>
    <mergeCell ref="D34:D35"/>
    <mergeCell ref="E34:E35"/>
    <mergeCell ref="F34:F35"/>
    <mergeCell ref="F69:F70"/>
    <mergeCell ref="F74:F75"/>
    <mergeCell ref="G34:G35"/>
    <mergeCell ref="H34:H35"/>
    <mergeCell ref="H74:H75"/>
    <mergeCell ref="Y34:Y35"/>
    <mergeCell ref="Z34:Z35"/>
    <mergeCell ref="AA34:AA35"/>
    <mergeCell ref="AB34:AB35"/>
    <mergeCell ref="I69:K70"/>
  </mergeCells>
  <pageMargins left="0.25" right="0.25" top="0.75" bottom="0.75" header="0.3" footer="0.3"/>
  <pageSetup paperSize="9" scale="10" orientation="landscape"/>
  <headerFooter/>
  <rowBreaks count="4" manualBreakCount="4">
    <brk id="32" max="16383" man="1"/>
    <brk id="67" max="16383" man="1"/>
    <brk id="93" max="16383" man="1"/>
    <brk id="146" max="16383" man="1"/>
  </rowBreaks>
  <customProperties>
    <customPr name="BudgetSheetCodeNam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"/>
  <sheetViews>
    <sheetView topLeftCell="A91" workbookViewId="0">
      <selection activeCell="B5" sqref="B5:X5"/>
    </sheetView>
  </sheetViews>
  <sheetFormatPr defaultColWidth="9" defaultRowHeight="14.4"/>
  <cols>
    <col min="1" max="1" width="6.75" customWidth="1"/>
    <col min="2" max="2" width="4.5" customWidth="1"/>
    <col min="3" max="3" width="5.25" customWidth="1"/>
    <col min="4" max="4" width="6.12962962962963" customWidth="1"/>
    <col min="5" max="5" width="9.25" customWidth="1"/>
    <col min="6" max="6" width="8.25" customWidth="1"/>
    <col min="7" max="7" width="8.87962962962963" style="70" customWidth="1"/>
    <col min="8" max="8" width="5" style="70" customWidth="1"/>
    <col min="9" max="9" width="4" style="70" customWidth="1"/>
    <col min="10" max="10" width="6.37962962962963" style="70" customWidth="1"/>
    <col min="11" max="11" width="5.37962962962963" style="70" customWidth="1"/>
    <col min="12" max="14" width="5.5" style="70" customWidth="1"/>
    <col min="15" max="15" width="5.75" style="70" customWidth="1"/>
    <col min="16" max="16" width="6.62962962962963" style="70" customWidth="1"/>
    <col min="17" max="17" width="5.87962962962963" style="70" customWidth="1"/>
    <col min="18" max="18" width="7" style="70" customWidth="1"/>
    <col min="19" max="19" width="4.37962962962963" style="70" customWidth="1"/>
    <col min="20" max="20" width="8.75" style="70" customWidth="1"/>
    <col min="21" max="21" width="9.5" style="70" customWidth="1"/>
    <col min="22" max="22" width="8.5" style="70" customWidth="1"/>
    <col min="23" max="23" width="6.87962962962963" style="70" customWidth="1"/>
    <col min="24" max="24" width="11.6296296296296" style="70" customWidth="1"/>
    <col min="25" max="25" width="9" style="71"/>
  </cols>
  <sheetData>
    <row r="1" ht="39" customHeight="1" spans="1:24">
      <c r="A1" s="71"/>
      <c r="B1" s="72" t="s">
        <v>381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ht="29.25" customHeight="1" spans="1:24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="68" customFormat="1" ht="48" customHeight="1" spans="1:25">
      <c r="A3" s="75"/>
      <c r="B3" s="76" t="s">
        <v>87</v>
      </c>
      <c r="C3" s="77" t="s">
        <v>68</v>
      </c>
      <c r="D3" s="77" t="s">
        <v>69</v>
      </c>
      <c r="E3" s="77" t="s">
        <v>43</v>
      </c>
      <c r="F3" s="77" t="s">
        <v>70</v>
      </c>
      <c r="G3" s="77" t="s">
        <v>382</v>
      </c>
      <c r="H3" s="77" t="s">
        <v>89</v>
      </c>
      <c r="I3" s="77" t="s">
        <v>90</v>
      </c>
      <c r="J3" s="77" t="s">
        <v>91</v>
      </c>
      <c r="K3" s="77"/>
      <c r="L3" s="77"/>
      <c r="M3" s="77"/>
      <c r="N3" s="77"/>
      <c r="O3" s="77"/>
      <c r="P3" s="77"/>
      <c r="Q3" s="77"/>
      <c r="R3" s="77" t="s">
        <v>383</v>
      </c>
      <c r="S3" s="77" t="s">
        <v>384</v>
      </c>
      <c r="T3" s="77" t="s">
        <v>385</v>
      </c>
      <c r="U3" s="77" t="s">
        <v>92</v>
      </c>
      <c r="V3" s="77" t="s">
        <v>93</v>
      </c>
      <c r="W3" s="77" t="s">
        <v>94</v>
      </c>
      <c r="X3" s="95" t="s">
        <v>95</v>
      </c>
      <c r="Y3" s="107"/>
    </row>
    <row r="4" s="68" customFormat="1" ht="52.5" customHeight="1" spans="1:25">
      <c r="A4" s="75"/>
      <c r="B4" s="78"/>
      <c r="C4" s="79"/>
      <c r="D4" s="79"/>
      <c r="E4" s="79"/>
      <c r="F4" s="79"/>
      <c r="G4" s="79"/>
      <c r="H4" s="79"/>
      <c r="I4" s="79"/>
      <c r="J4" s="79" t="s">
        <v>386</v>
      </c>
      <c r="K4" s="79" t="s">
        <v>387</v>
      </c>
      <c r="L4" s="79" t="s">
        <v>388</v>
      </c>
      <c r="M4" s="79" t="s">
        <v>389</v>
      </c>
      <c r="N4" s="79" t="s">
        <v>390</v>
      </c>
      <c r="O4" s="79" t="s">
        <v>391</v>
      </c>
      <c r="P4" s="79" t="s">
        <v>392</v>
      </c>
      <c r="Q4" s="79" t="s">
        <v>393</v>
      </c>
      <c r="R4" s="79"/>
      <c r="S4" s="79"/>
      <c r="T4" s="79"/>
      <c r="U4" s="79"/>
      <c r="V4" s="79"/>
      <c r="W4" s="79"/>
      <c r="X4" s="96"/>
      <c r="Y4" s="107"/>
    </row>
    <row r="5" s="69" customFormat="1" ht="15.75" customHeight="1" spans="1:25">
      <c r="A5" s="80"/>
      <c r="B5" s="81">
        <v>1</v>
      </c>
      <c r="C5" s="82">
        <v>1</v>
      </c>
      <c r="D5" s="83" t="s">
        <v>394</v>
      </c>
      <c r="E5" s="82" t="s">
        <v>48</v>
      </c>
      <c r="F5" s="82" t="s">
        <v>56</v>
      </c>
      <c r="G5" s="84">
        <v>10000</v>
      </c>
      <c r="H5" s="84">
        <v>0</v>
      </c>
      <c r="I5" s="84">
        <f>G5*H5/21</f>
        <v>0</v>
      </c>
      <c r="J5" s="84">
        <f>G5*8%</f>
        <v>800</v>
      </c>
      <c r="K5" s="84">
        <f>G5*2%+3</f>
        <v>203</v>
      </c>
      <c r="L5" s="84">
        <f>G5*0.5%</f>
        <v>50</v>
      </c>
      <c r="M5" s="84">
        <v>0</v>
      </c>
      <c r="N5" s="84">
        <v>0</v>
      </c>
      <c r="O5" s="84">
        <f>SUM(J5:N5)</f>
        <v>1053</v>
      </c>
      <c r="P5" s="84">
        <f>G5*10%</f>
        <v>1000</v>
      </c>
      <c r="Q5" s="84">
        <f>O5+P5</f>
        <v>2053</v>
      </c>
      <c r="R5" s="84"/>
      <c r="S5" s="84"/>
      <c r="T5" s="97"/>
      <c r="U5" s="84">
        <v>0</v>
      </c>
      <c r="V5" s="97">
        <f t="shared" ref="V5:V22" si="0">G5+T5+U5-I5-Q5</f>
        <v>7947</v>
      </c>
      <c r="W5" s="98">
        <f>ROUND(MAX((V5-3500)*1%*{3,10,20,25,30,35,45}-5*{0,21,111,201,551,1101,2701},0),2)</f>
        <v>339.7</v>
      </c>
      <c r="X5" s="99">
        <f t="shared" ref="X5:X23" si="1">V5-W5</f>
        <v>7607.3</v>
      </c>
      <c r="Y5" s="108"/>
    </row>
    <row r="6" s="69" customFormat="1" ht="15.75" customHeight="1" spans="1:25">
      <c r="A6" s="80"/>
      <c r="B6" s="85">
        <v>2</v>
      </c>
      <c r="C6" s="86">
        <v>2</v>
      </c>
      <c r="D6" s="86" t="s">
        <v>395</v>
      </c>
      <c r="E6" s="86" t="s">
        <v>396</v>
      </c>
      <c r="F6" s="86" t="s">
        <v>77</v>
      </c>
      <c r="G6" s="87">
        <v>6000</v>
      </c>
      <c r="H6" s="87">
        <v>0</v>
      </c>
      <c r="I6" s="87">
        <f t="shared" ref="I6:I23" si="2">G6*H6/21</f>
        <v>0</v>
      </c>
      <c r="J6" s="87">
        <f t="shared" ref="J6:J23" si="3">G6*8%</f>
        <v>480</v>
      </c>
      <c r="K6" s="87">
        <f t="shared" ref="K6:K23" si="4">G6*2%+3</f>
        <v>123</v>
      </c>
      <c r="L6" s="87">
        <f t="shared" ref="L6:L23" si="5">G6*0.5%</f>
        <v>30</v>
      </c>
      <c r="M6" s="87">
        <v>0</v>
      </c>
      <c r="N6" s="87">
        <v>0</v>
      </c>
      <c r="O6" s="84">
        <f t="shared" ref="O6:O62" si="6">SUM(J6:N6)</f>
        <v>633</v>
      </c>
      <c r="P6" s="87">
        <f t="shared" ref="P6:P23" si="7">G6*10%</f>
        <v>600</v>
      </c>
      <c r="Q6" s="84">
        <f t="shared" ref="Q6:Q62" si="8">O6+P6</f>
        <v>1233</v>
      </c>
      <c r="R6" s="84"/>
      <c r="S6" s="87"/>
      <c r="T6" s="100"/>
      <c r="U6" s="87">
        <v>0</v>
      </c>
      <c r="V6" s="100">
        <f t="shared" si="0"/>
        <v>4767</v>
      </c>
      <c r="W6" s="101">
        <f>ROUND(MAX((V6-3500)*1%*{3,10,20,25,30,35,45}-5*{0,21,111,201,551,1101,2701},0),2)</f>
        <v>38.01</v>
      </c>
      <c r="X6" s="102">
        <f t="shared" si="1"/>
        <v>4728.99</v>
      </c>
      <c r="Y6" s="108"/>
    </row>
    <row r="7" s="69" customFormat="1" ht="15.75" customHeight="1" spans="1:25">
      <c r="A7" s="80"/>
      <c r="B7" s="85">
        <v>3</v>
      </c>
      <c r="C7" s="86">
        <v>3</v>
      </c>
      <c r="D7" s="86" t="s">
        <v>397</v>
      </c>
      <c r="E7" s="86" t="s">
        <v>398</v>
      </c>
      <c r="F7" s="86" t="s">
        <v>77</v>
      </c>
      <c r="G7" s="87">
        <v>6000</v>
      </c>
      <c r="H7" s="87">
        <v>0</v>
      </c>
      <c r="I7" s="87">
        <f t="shared" si="2"/>
        <v>0</v>
      </c>
      <c r="J7" s="87">
        <f t="shared" si="3"/>
        <v>480</v>
      </c>
      <c r="K7" s="87">
        <f t="shared" si="4"/>
        <v>123</v>
      </c>
      <c r="L7" s="87">
        <f t="shared" si="5"/>
        <v>30</v>
      </c>
      <c r="M7" s="87">
        <v>0</v>
      </c>
      <c r="N7" s="87">
        <v>0</v>
      </c>
      <c r="O7" s="84">
        <f t="shared" si="6"/>
        <v>633</v>
      </c>
      <c r="P7" s="87">
        <f t="shared" si="7"/>
        <v>600</v>
      </c>
      <c r="Q7" s="84">
        <f t="shared" si="8"/>
        <v>1233</v>
      </c>
      <c r="R7" s="84"/>
      <c r="S7" s="87"/>
      <c r="T7" s="100"/>
      <c r="U7" s="87">
        <v>0</v>
      </c>
      <c r="V7" s="100">
        <f t="shared" si="0"/>
        <v>4767</v>
      </c>
      <c r="W7" s="101">
        <f>ROUND(MAX((V7-3500)*1%*{3,10,20,25,30,35,45}-5*{0,21,111,201,551,1101,2701},0),2)</f>
        <v>38.01</v>
      </c>
      <c r="X7" s="102">
        <f t="shared" si="1"/>
        <v>4728.99</v>
      </c>
      <c r="Y7" s="108"/>
    </row>
    <row r="8" s="69" customFormat="1" ht="15.75" customHeight="1" spans="1:25">
      <c r="A8" s="80"/>
      <c r="B8" s="85">
        <v>4</v>
      </c>
      <c r="C8" s="86">
        <v>4</v>
      </c>
      <c r="D8" s="86" t="s">
        <v>399</v>
      </c>
      <c r="E8" s="86" t="s">
        <v>400</v>
      </c>
      <c r="F8" s="86" t="s">
        <v>77</v>
      </c>
      <c r="G8" s="87">
        <v>6000</v>
      </c>
      <c r="H8" s="87">
        <v>0</v>
      </c>
      <c r="I8" s="87">
        <f t="shared" si="2"/>
        <v>0</v>
      </c>
      <c r="J8" s="87">
        <f t="shared" si="3"/>
        <v>480</v>
      </c>
      <c r="K8" s="87">
        <f t="shared" si="4"/>
        <v>123</v>
      </c>
      <c r="L8" s="87">
        <f t="shared" si="5"/>
        <v>30</v>
      </c>
      <c r="M8" s="87">
        <v>0</v>
      </c>
      <c r="N8" s="87">
        <v>0</v>
      </c>
      <c r="O8" s="84">
        <f t="shared" si="6"/>
        <v>633</v>
      </c>
      <c r="P8" s="87">
        <f t="shared" si="7"/>
        <v>600</v>
      </c>
      <c r="Q8" s="84">
        <f t="shared" si="8"/>
        <v>1233</v>
      </c>
      <c r="R8" s="84"/>
      <c r="S8" s="87"/>
      <c r="T8" s="100"/>
      <c r="U8" s="87">
        <v>0</v>
      </c>
      <c r="V8" s="100">
        <f t="shared" si="0"/>
        <v>4767</v>
      </c>
      <c r="W8" s="101">
        <f>ROUND(MAX((V8-3500)*1%*{3,10,20,25,30,35,45}-5*{0,21,111,201,551,1101,2701},0),2)</f>
        <v>38.01</v>
      </c>
      <c r="X8" s="102">
        <f t="shared" si="1"/>
        <v>4728.99</v>
      </c>
      <c r="Y8" s="108"/>
    </row>
    <row r="9" s="69" customFormat="1" ht="15.75" customHeight="1" spans="1:25">
      <c r="A9" s="80"/>
      <c r="B9" s="85">
        <v>5</v>
      </c>
      <c r="C9" s="86">
        <v>5</v>
      </c>
      <c r="D9" s="86" t="s">
        <v>401</v>
      </c>
      <c r="E9" s="86" t="s">
        <v>52</v>
      </c>
      <c r="F9" s="86" t="s">
        <v>77</v>
      </c>
      <c r="G9" s="87">
        <v>6000</v>
      </c>
      <c r="H9" s="87">
        <v>0</v>
      </c>
      <c r="I9" s="87">
        <f t="shared" si="2"/>
        <v>0</v>
      </c>
      <c r="J9" s="87">
        <f t="shared" si="3"/>
        <v>480</v>
      </c>
      <c r="K9" s="87">
        <f t="shared" si="4"/>
        <v>123</v>
      </c>
      <c r="L9" s="87">
        <f t="shared" si="5"/>
        <v>30</v>
      </c>
      <c r="M9" s="87">
        <v>0</v>
      </c>
      <c r="N9" s="87">
        <v>0</v>
      </c>
      <c r="O9" s="84">
        <f t="shared" si="6"/>
        <v>633</v>
      </c>
      <c r="P9" s="87">
        <f t="shared" si="7"/>
        <v>600</v>
      </c>
      <c r="Q9" s="84">
        <f t="shared" si="8"/>
        <v>1233</v>
      </c>
      <c r="R9" s="84"/>
      <c r="S9" s="87"/>
      <c r="T9" s="100"/>
      <c r="U9" s="87">
        <v>0</v>
      </c>
      <c r="V9" s="100">
        <f t="shared" si="0"/>
        <v>4767</v>
      </c>
      <c r="W9" s="101">
        <f>ROUND(MAX((V9-3500)*1%*{3,10,20,25,30,35,45}-5*{0,21,111,201,551,1101,2701},0),2)</f>
        <v>38.01</v>
      </c>
      <c r="X9" s="102">
        <f t="shared" si="1"/>
        <v>4728.99</v>
      </c>
      <c r="Y9" s="108"/>
    </row>
    <row r="10" s="69" customFormat="1" ht="15.75" customHeight="1" spans="1:25">
      <c r="A10" s="80"/>
      <c r="B10" s="85">
        <v>6</v>
      </c>
      <c r="C10" s="86">
        <v>6</v>
      </c>
      <c r="D10" s="86" t="s">
        <v>402</v>
      </c>
      <c r="E10" s="86" t="s">
        <v>403</v>
      </c>
      <c r="F10" s="86" t="s">
        <v>77</v>
      </c>
      <c r="G10" s="87">
        <v>6000</v>
      </c>
      <c r="H10" s="87">
        <v>0</v>
      </c>
      <c r="I10" s="87">
        <f t="shared" si="2"/>
        <v>0</v>
      </c>
      <c r="J10" s="87">
        <f t="shared" si="3"/>
        <v>480</v>
      </c>
      <c r="K10" s="87">
        <f t="shared" si="4"/>
        <v>123</v>
      </c>
      <c r="L10" s="87">
        <f t="shared" si="5"/>
        <v>30</v>
      </c>
      <c r="M10" s="87">
        <v>0</v>
      </c>
      <c r="N10" s="87">
        <v>0</v>
      </c>
      <c r="O10" s="84">
        <f t="shared" si="6"/>
        <v>633</v>
      </c>
      <c r="P10" s="87">
        <f t="shared" si="7"/>
        <v>600</v>
      </c>
      <c r="Q10" s="84">
        <f t="shared" si="8"/>
        <v>1233</v>
      </c>
      <c r="R10" s="84"/>
      <c r="S10" s="87"/>
      <c r="T10" s="100"/>
      <c r="U10" s="87">
        <v>0</v>
      </c>
      <c r="V10" s="100">
        <f t="shared" si="0"/>
        <v>4767</v>
      </c>
      <c r="W10" s="101">
        <f>ROUND(MAX((V10-3500)*1%*{3,10,20,25,30,35,45}-5*{0,21,111,201,551,1101,2701},0),2)</f>
        <v>38.01</v>
      </c>
      <c r="X10" s="102">
        <f t="shared" si="1"/>
        <v>4728.99</v>
      </c>
      <c r="Y10" s="108"/>
    </row>
    <row r="11" s="69" customFormat="1" ht="15.75" customHeight="1" spans="1:25">
      <c r="A11" s="80"/>
      <c r="B11" s="85">
        <v>7</v>
      </c>
      <c r="C11" s="86">
        <v>7</v>
      </c>
      <c r="D11" s="86" t="s">
        <v>404</v>
      </c>
      <c r="E11" s="86" t="s">
        <v>405</v>
      </c>
      <c r="F11" s="86" t="s">
        <v>77</v>
      </c>
      <c r="G11" s="87">
        <v>6000</v>
      </c>
      <c r="H11" s="87">
        <v>0</v>
      </c>
      <c r="I11" s="87">
        <f t="shared" si="2"/>
        <v>0</v>
      </c>
      <c r="J11" s="87">
        <f t="shared" si="3"/>
        <v>480</v>
      </c>
      <c r="K11" s="87">
        <f t="shared" si="4"/>
        <v>123</v>
      </c>
      <c r="L11" s="87">
        <f t="shared" si="5"/>
        <v>30</v>
      </c>
      <c r="M11" s="87">
        <v>0</v>
      </c>
      <c r="N11" s="87">
        <v>0</v>
      </c>
      <c r="O11" s="84">
        <f t="shared" si="6"/>
        <v>633</v>
      </c>
      <c r="P11" s="87">
        <f t="shared" si="7"/>
        <v>600</v>
      </c>
      <c r="Q11" s="84">
        <f t="shared" si="8"/>
        <v>1233</v>
      </c>
      <c r="R11" s="84"/>
      <c r="S11" s="87"/>
      <c r="T11" s="100"/>
      <c r="U11" s="87">
        <v>0</v>
      </c>
      <c r="V11" s="100">
        <f t="shared" si="0"/>
        <v>4767</v>
      </c>
      <c r="W11" s="101">
        <f>ROUND(MAX((V11-3500)*1%*{3,10,20,25,30,35,45}-5*{0,21,111,201,551,1101,2701},0),2)</f>
        <v>38.01</v>
      </c>
      <c r="X11" s="102">
        <f t="shared" si="1"/>
        <v>4728.99</v>
      </c>
      <c r="Y11" s="108"/>
    </row>
    <row r="12" s="69" customFormat="1" ht="15.75" customHeight="1" spans="1:25">
      <c r="A12" s="80"/>
      <c r="B12" s="85">
        <v>8</v>
      </c>
      <c r="C12" s="86">
        <v>8</v>
      </c>
      <c r="D12" s="86" t="s">
        <v>406</v>
      </c>
      <c r="E12" s="86" t="s">
        <v>48</v>
      </c>
      <c r="F12" s="86" t="s">
        <v>407</v>
      </c>
      <c r="G12" s="87">
        <v>4000</v>
      </c>
      <c r="H12" s="87">
        <v>0</v>
      </c>
      <c r="I12" s="87">
        <f t="shared" si="2"/>
        <v>0</v>
      </c>
      <c r="J12" s="87">
        <f t="shared" si="3"/>
        <v>320</v>
      </c>
      <c r="K12" s="87">
        <f t="shared" si="4"/>
        <v>83</v>
      </c>
      <c r="L12" s="87">
        <f t="shared" si="5"/>
        <v>20</v>
      </c>
      <c r="M12" s="87">
        <v>0</v>
      </c>
      <c r="N12" s="87">
        <v>0</v>
      </c>
      <c r="O12" s="84">
        <f t="shared" si="6"/>
        <v>423</v>
      </c>
      <c r="P12" s="87">
        <f t="shared" si="7"/>
        <v>400</v>
      </c>
      <c r="Q12" s="84">
        <f t="shared" si="8"/>
        <v>823</v>
      </c>
      <c r="R12" s="84"/>
      <c r="S12" s="87"/>
      <c r="T12" s="100"/>
      <c r="U12" s="87">
        <v>0</v>
      </c>
      <c r="V12" s="100">
        <f t="shared" si="0"/>
        <v>3177</v>
      </c>
      <c r="W12" s="101">
        <f>ROUND(MAX((V12-3500)*1%*{3,10,20,25,30,35,45}-5*{0,21,111,201,551,1101,2701},0),2)</f>
        <v>0</v>
      </c>
      <c r="X12" s="102">
        <f t="shared" si="1"/>
        <v>3177</v>
      </c>
      <c r="Y12" s="108"/>
    </row>
    <row r="13" s="69" customFormat="1" ht="15.75" customHeight="1" spans="1:25">
      <c r="A13" s="80"/>
      <c r="B13" s="85">
        <v>9</v>
      </c>
      <c r="C13" s="86">
        <v>9</v>
      </c>
      <c r="D13" s="86" t="s">
        <v>408</v>
      </c>
      <c r="E13" s="86" t="s">
        <v>396</v>
      </c>
      <c r="F13" s="86" t="s">
        <v>407</v>
      </c>
      <c r="G13" s="87">
        <v>4000</v>
      </c>
      <c r="H13" s="87">
        <v>0</v>
      </c>
      <c r="I13" s="87">
        <f t="shared" si="2"/>
        <v>0</v>
      </c>
      <c r="J13" s="87">
        <f t="shared" si="3"/>
        <v>320</v>
      </c>
      <c r="K13" s="87">
        <f t="shared" si="4"/>
        <v>83</v>
      </c>
      <c r="L13" s="87">
        <f t="shared" si="5"/>
        <v>20</v>
      </c>
      <c r="M13" s="87">
        <v>0</v>
      </c>
      <c r="N13" s="87">
        <v>0</v>
      </c>
      <c r="O13" s="84">
        <f t="shared" si="6"/>
        <v>423</v>
      </c>
      <c r="P13" s="87">
        <f t="shared" si="7"/>
        <v>400</v>
      </c>
      <c r="Q13" s="84">
        <f t="shared" si="8"/>
        <v>823</v>
      </c>
      <c r="R13" s="84"/>
      <c r="S13" s="87"/>
      <c r="T13" s="100"/>
      <c r="U13" s="87">
        <v>0</v>
      </c>
      <c r="V13" s="100">
        <f t="shared" si="0"/>
        <v>3177</v>
      </c>
      <c r="W13" s="101">
        <f>ROUND(MAX((V13-3500)*1%*{3,10,20,25,30,35,45}-5*{0,21,111,201,551,1101,2701},0),2)</f>
        <v>0</v>
      </c>
      <c r="X13" s="102">
        <f t="shared" si="1"/>
        <v>3177</v>
      </c>
      <c r="Y13" s="108"/>
    </row>
    <row r="14" s="69" customFormat="1" ht="15.75" customHeight="1" spans="1:25">
      <c r="A14" s="80"/>
      <c r="B14" s="85">
        <v>10</v>
      </c>
      <c r="C14" s="86">
        <v>10</v>
      </c>
      <c r="D14" s="86" t="s">
        <v>409</v>
      </c>
      <c r="E14" s="86" t="s">
        <v>398</v>
      </c>
      <c r="F14" s="86" t="s">
        <v>407</v>
      </c>
      <c r="G14" s="87">
        <v>4000</v>
      </c>
      <c r="H14" s="87">
        <v>0</v>
      </c>
      <c r="I14" s="87">
        <f t="shared" si="2"/>
        <v>0</v>
      </c>
      <c r="J14" s="87">
        <f t="shared" si="3"/>
        <v>320</v>
      </c>
      <c r="K14" s="87">
        <f t="shared" si="4"/>
        <v>83</v>
      </c>
      <c r="L14" s="87">
        <f t="shared" si="5"/>
        <v>20</v>
      </c>
      <c r="M14" s="87">
        <v>0</v>
      </c>
      <c r="N14" s="87">
        <v>0</v>
      </c>
      <c r="O14" s="84">
        <f t="shared" si="6"/>
        <v>423</v>
      </c>
      <c r="P14" s="87">
        <f t="shared" si="7"/>
        <v>400</v>
      </c>
      <c r="Q14" s="84">
        <f t="shared" si="8"/>
        <v>823</v>
      </c>
      <c r="R14" s="84"/>
      <c r="S14" s="87"/>
      <c r="T14" s="100"/>
      <c r="U14" s="87">
        <v>0</v>
      </c>
      <c r="V14" s="100">
        <f t="shared" si="0"/>
        <v>3177</v>
      </c>
      <c r="W14" s="101">
        <f>ROUND(MAX((V14-3500)*1%*{3,10,20,25,30,35,45}-5*{0,21,111,201,551,1101,2701},0),2)</f>
        <v>0</v>
      </c>
      <c r="X14" s="102">
        <f t="shared" si="1"/>
        <v>3177</v>
      </c>
      <c r="Y14" s="108"/>
    </row>
    <row r="15" s="69" customFormat="1" ht="15.75" customHeight="1" spans="1:25">
      <c r="A15" s="80"/>
      <c r="B15" s="85">
        <v>11</v>
      </c>
      <c r="C15" s="86">
        <v>11</v>
      </c>
      <c r="D15" s="86" t="s">
        <v>410</v>
      </c>
      <c r="E15" s="86" t="s">
        <v>400</v>
      </c>
      <c r="F15" s="86" t="s">
        <v>407</v>
      </c>
      <c r="G15" s="87">
        <v>4000</v>
      </c>
      <c r="H15" s="87">
        <v>0</v>
      </c>
      <c r="I15" s="87">
        <f t="shared" si="2"/>
        <v>0</v>
      </c>
      <c r="J15" s="87">
        <f t="shared" si="3"/>
        <v>320</v>
      </c>
      <c r="K15" s="87">
        <f t="shared" si="4"/>
        <v>83</v>
      </c>
      <c r="L15" s="87">
        <f t="shared" si="5"/>
        <v>20</v>
      </c>
      <c r="M15" s="87">
        <v>0</v>
      </c>
      <c r="N15" s="87">
        <v>0</v>
      </c>
      <c r="O15" s="84">
        <f t="shared" si="6"/>
        <v>423</v>
      </c>
      <c r="P15" s="87">
        <f t="shared" si="7"/>
        <v>400</v>
      </c>
      <c r="Q15" s="84">
        <f t="shared" si="8"/>
        <v>823</v>
      </c>
      <c r="R15" s="84"/>
      <c r="S15" s="87"/>
      <c r="T15" s="100"/>
      <c r="U15" s="87">
        <v>0</v>
      </c>
      <c r="V15" s="100">
        <f t="shared" si="0"/>
        <v>3177</v>
      </c>
      <c r="W15" s="101">
        <f>ROUND(MAX((V15-3500)*1%*{3,10,20,25,30,35,45}-5*{0,21,111,201,551,1101,2701},0),2)</f>
        <v>0</v>
      </c>
      <c r="X15" s="102">
        <f t="shared" si="1"/>
        <v>3177</v>
      </c>
      <c r="Y15" s="108"/>
    </row>
    <row r="16" s="69" customFormat="1" ht="15.75" customHeight="1" spans="1:25">
      <c r="A16" s="80"/>
      <c r="B16" s="85">
        <v>12</v>
      </c>
      <c r="C16" s="86">
        <v>12</v>
      </c>
      <c r="D16" s="86" t="s">
        <v>411</v>
      </c>
      <c r="E16" s="86" t="s">
        <v>52</v>
      </c>
      <c r="F16" s="86" t="s">
        <v>407</v>
      </c>
      <c r="G16" s="87">
        <v>4000</v>
      </c>
      <c r="H16" s="87">
        <v>0</v>
      </c>
      <c r="I16" s="87">
        <f t="shared" si="2"/>
        <v>0</v>
      </c>
      <c r="J16" s="87">
        <f t="shared" si="3"/>
        <v>320</v>
      </c>
      <c r="K16" s="87">
        <f t="shared" si="4"/>
        <v>83</v>
      </c>
      <c r="L16" s="87">
        <f t="shared" si="5"/>
        <v>20</v>
      </c>
      <c r="M16" s="87">
        <v>0</v>
      </c>
      <c r="N16" s="87">
        <v>0</v>
      </c>
      <c r="O16" s="84">
        <f t="shared" si="6"/>
        <v>423</v>
      </c>
      <c r="P16" s="87">
        <f t="shared" si="7"/>
        <v>400</v>
      </c>
      <c r="Q16" s="84">
        <f t="shared" si="8"/>
        <v>823</v>
      </c>
      <c r="R16" s="84"/>
      <c r="S16" s="87"/>
      <c r="T16" s="100"/>
      <c r="U16" s="87">
        <v>0</v>
      </c>
      <c r="V16" s="100">
        <f t="shared" si="0"/>
        <v>3177</v>
      </c>
      <c r="W16" s="101">
        <f>ROUND(MAX((V16-3500)*1%*{3,10,20,25,30,35,45}-5*{0,21,111,201,551,1101,2701},0),2)</f>
        <v>0</v>
      </c>
      <c r="X16" s="102">
        <f t="shared" si="1"/>
        <v>3177</v>
      </c>
      <c r="Y16" s="108"/>
    </row>
    <row r="17" s="69" customFormat="1" ht="15.75" customHeight="1" spans="1:25">
      <c r="A17" s="80"/>
      <c r="B17" s="85">
        <v>13</v>
      </c>
      <c r="C17" s="86">
        <v>13</v>
      </c>
      <c r="D17" s="86" t="s">
        <v>412</v>
      </c>
      <c r="E17" s="86" t="s">
        <v>52</v>
      </c>
      <c r="F17" s="86" t="s">
        <v>407</v>
      </c>
      <c r="G17" s="87">
        <v>4000</v>
      </c>
      <c r="H17" s="87">
        <v>0</v>
      </c>
      <c r="I17" s="87">
        <f t="shared" si="2"/>
        <v>0</v>
      </c>
      <c r="J17" s="87">
        <f t="shared" si="3"/>
        <v>320</v>
      </c>
      <c r="K17" s="87">
        <f t="shared" si="4"/>
        <v>83</v>
      </c>
      <c r="L17" s="87">
        <f t="shared" si="5"/>
        <v>20</v>
      </c>
      <c r="M17" s="87">
        <v>0</v>
      </c>
      <c r="N17" s="87">
        <v>0</v>
      </c>
      <c r="O17" s="84">
        <f t="shared" si="6"/>
        <v>423</v>
      </c>
      <c r="P17" s="87">
        <f t="shared" si="7"/>
        <v>400</v>
      </c>
      <c r="Q17" s="84">
        <f t="shared" si="8"/>
        <v>823</v>
      </c>
      <c r="R17" s="84"/>
      <c r="S17" s="87"/>
      <c r="T17" s="100"/>
      <c r="U17" s="87">
        <v>0</v>
      </c>
      <c r="V17" s="100">
        <f t="shared" si="0"/>
        <v>3177</v>
      </c>
      <c r="W17" s="101">
        <f>ROUND(MAX((V17-3500)*1%*{3,10,20,25,30,35,45}-5*{0,21,111,201,551,1101,2701},0),2)</f>
        <v>0</v>
      </c>
      <c r="X17" s="102">
        <f t="shared" si="1"/>
        <v>3177</v>
      </c>
      <c r="Y17" s="108"/>
    </row>
    <row r="18" s="69" customFormat="1" ht="15.75" customHeight="1" spans="1:25">
      <c r="A18" s="80"/>
      <c r="B18" s="85">
        <v>14</v>
      </c>
      <c r="C18" s="86">
        <v>14</v>
      </c>
      <c r="D18" s="86" t="s">
        <v>413</v>
      </c>
      <c r="E18" s="86" t="s">
        <v>52</v>
      </c>
      <c r="F18" s="86" t="s">
        <v>407</v>
      </c>
      <c r="G18" s="87">
        <v>4000</v>
      </c>
      <c r="H18" s="87">
        <v>0</v>
      </c>
      <c r="I18" s="87">
        <f t="shared" si="2"/>
        <v>0</v>
      </c>
      <c r="J18" s="87">
        <f t="shared" si="3"/>
        <v>320</v>
      </c>
      <c r="K18" s="87">
        <f t="shared" si="4"/>
        <v>83</v>
      </c>
      <c r="L18" s="87">
        <f t="shared" si="5"/>
        <v>20</v>
      </c>
      <c r="M18" s="87">
        <v>0</v>
      </c>
      <c r="N18" s="87">
        <v>0</v>
      </c>
      <c r="O18" s="84">
        <f t="shared" si="6"/>
        <v>423</v>
      </c>
      <c r="P18" s="87">
        <f t="shared" si="7"/>
        <v>400</v>
      </c>
      <c r="Q18" s="84">
        <f t="shared" si="8"/>
        <v>823</v>
      </c>
      <c r="R18" s="84"/>
      <c r="S18" s="87"/>
      <c r="T18" s="100"/>
      <c r="U18" s="87">
        <v>0</v>
      </c>
      <c r="V18" s="100">
        <f t="shared" si="0"/>
        <v>3177</v>
      </c>
      <c r="W18" s="101">
        <f>ROUND(MAX((V18-3500)*1%*{3,10,20,25,30,35,45}-5*{0,21,111,201,551,1101,2701},0),2)</f>
        <v>0</v>
      </c>
      <c r="X18" s="102">
        <f t="shared" si="1"/>
        <v>3177</v>
      </c>
      <c r="Y18" s="108"/>
    </row>
    <row r="19" s="69" customFormat="1" ht="15.75" customHeight="1" spans="1:25">
      <c r="A19" s="80"/>
      <c r="B19" s="85">
        <v>15</v>
      </c>
      <c r="C19" s="86">
        <v>15</v>
      </c>
      <c r="D19" s="86" t="s">
        <v>414</v>
      </c>
      <c r="E19" s="86" t="s">
        <v>403</v>
      </c>
      <c r="F19" s="86" t="s">
        <v>407</v>
      </c>
      <c r="G19" s="87">
        <v>4000</v>
      </c>
      <c r="H19" s="87">
        <v>0</v>
      </c>
      <c r="I19" s="87">
        <f t="shared" si="2"/>
        <v>0</v>
      </c>
      <c r="J19" s="87">
        <f t="shared" si="3"/>
        <v>320</v>
      </c>
      <c r="K19" s="87">
        <f t="shared" si="4"/>
        <v>83</v>
      </c>
      <c r="L19" s="87">
        <f t="shared" si="5"/>
        <v>20</v>
      </c>
      <c r="M19" s="87">
        <v>0</v>
      </c>
      <c r="N19" s="87">
        <v>0</v>
      </c>
      <c r="O19" s="84">
        <f t="shared" si="6"/>
        <v>423</v>
      </c>
      <c r="P19" s="87">
        <f t="shared" si="7"/>
        <v>400</v>
      </c>
      <c r="Q19" s="84">
        <f t="shared" si="8"/>
        <v>823</v>
      </c>
      <c r="R19" s="84"/>
      <c r="S19" s="87"/>
      <c r="T19" s="100"/>
      <c r="U19" s="87">
        <v>0</v>
      </c>
      <c r="V19" s="100">
        <f t="shared" si="0"/>
        <v>3177</v>
      </c>
      <c r="W19" s="101">
        <f>ROUND(MAX((V19-3500)*1%*{3,10,20,25,30,35,45}-5*{0,21,111,201,551,1101,2701},0),2)</f>
        <v>0</v>
      </c>
      <c r="X19" s="102">
        <f t="shared" si="1"/>
        <v>3177</v>
      </c>
      <c r="Y19" s="108"/>
    </row>
    <row r="20" s="69" customFormat="1" ht="15.75" customHeight="1" spans="1:25">
      <c r="A20" s="80"/>
      <c r="B20" s="85">
        <v>16</v>
      </c>
      <c r="C20" s="86">
        <v>16</v>
      </c>
      <c r="D20" s="86" t="s">
        <v>415</v>
      </c>
      <c r="E20" s="86" t="s">
        <v>403</v>
      </c>
      <c r="F20" s="86" t="s">
        <v>407</v>
      </c>
      <c r="G20" s="87">
        <v>4000</v>
      </c>
      <c r="H20" s="87">
        <v>0</v>
      </c>
      <c r="I20" s="87">
        <f t="shared" si="2"/>
        <v>0</v>
      </c>
      <c r="J20" s="87">
        <f t="shared" si="3"/>
        <v>320</v>
      </c>
      <c r="K20" s="87">
        <f t="shared" si="4"/>
        <v>83</v>
      </c>
      <c r="L20" s="87">
        <f t="shared" si="5"/>
        <v>20</v>
      </c>
      <c r="M20" s="87">
        <v>0</v>
      </c>
      <c r="N20" s="87">
        <v>0</v>
      </c>
      <c r="O20" s="84">
        <f t="shared" si="6"/>
        <v>423</v>
      </c>
      <c r="P20" s="87">
        <f t="shared" si="7"/>
        <v>400</v>
      </c>
      <c r="Q20" s="84">
        <f t="shared" si="8"/>
        <v>823</v>
      </c>
      <c r="R20" s="84"/>
      <c r="S20" s="87"/>
      <c r="T20" s="100"/>
      <c r="U20" s="87">
        <v>0</v>
      </c>
      <c r="V20" s="100">
        <f t="shared" si="0"/>
        <v>3177</v>
      </c>
      <c r="W20" s="101">
        <f>ROUND(MAX((V20-3500)*1%*{3,10,20,25,30,35,45}-5*{0,21,111,201,551,1101,2701},0),2)</f>
        <v>0</v>
      </c>
      <c r="X20" s="102">
        <f t="shared" si="1"/>
        <v>3177</v>
      </c>
      <c r="Y20" s="108"/>
    </row>
    <row r="21" s="69" customFormat="1" ht="15.75" customHeight="1" spans="1:25">
      <c r="A21" s="80"/>
      <c r="B21" s="85">
        <v>17</v>
      </c>
      <c r="C21" s="86">
        <v>17</v>
      </c>
      <c r="D21" s="86" t="s">
        <v>416</v>
      </c>
      <c r="E21" s="86" t="s">
        <v>405</v>
      </c>
      <c r="F21" s="86" t="s">
        <v>417</v>
      </c>
      <c r="G21" s="87">
        <v>2500</v>
      </c>
      <c r="H21" s="87">
        <v>0</v>
      </c>
      <c r="I21" s="87">
        <f t="shared" si="2"/>
        <v>0</v>
      </c>
      <c r="J21" s="87">
        <f t="shared" si="3"/>
        <v>200</v>
      </c>
      <c r="K21" s="87">
        <f t="shared" si="4"/>
        <v>53</v>
      </c>
      <c r="L21" s="87">
        <f t="shared" si="5"/>
        <v>12.5</v>
      </c>
      <c r="M21" s="87">
        <v>0</v>
      </c>
      <c r="N21" s="87">
        <v>0</v>
      </c>
      <c r="O21" s="84">
        <f t="shared" si="6"/>
        <v>265.5</v>
      </c>
      <c r="P21" s="87">
        <f t="shared" si="7"/>
        <v>250</v>
      </c>
      <c r="Q21" s="84">
        <f t="shared" si="8"/>
        <v>515.5</v>
      </c>
      <c r="R21" s="84"/>
      <c r="S21" s="87"/>
      <c r="T21" s="100"/>
      <c r="U21" s="87">
        <v>0</v>
      </c>
      <c r="V21" s="100">
        <f t="shared" si="0"/>
        <v>1984.5</v>
      </c>
      <c r="W21" s="101">
        <f>ROUND(MAX((V21-3500)*1%*{3,10,20,25,30,35,45}-5*{0,21,111,201,551,1101,2701},0),2)</f>
        <v>0</v>
      </c>
      <c r="X21" s="102">
        <f t="shared" si="1"/>
        <v>1984.5</v>
      </c>
      <c r="Y21" s="108"/>
    </row>
    <row r="22" s="69" customFormat="1" ht="15.75" customHeight="1" spans="1:25">
      <c r="A22" s="80"/>
      <c r="B22" s="85">
        <v>18</v>
      </c>
      <c r="C22" s="86">
        <v>18</v>
      </c>
      <c r="D22" s="86" t="s">
        <v>418</v>
      </c>
      <c r="E22" s="86" t="s">
        <v>405</v>
      </c>
      <c r="F22" s="86" t="s">
        <v>417</v>
      </c>
      <c r="G22" s="87">
        <v>2500</v>
      </c>
      <c r="H22" s="87">
        <v>0</v>
      </c>
      <c r="I22" s="87">
        <f t="shared" si="2"/>
        <v>0</v>
      </c>
      <c r="J22" s="87">
        <f t="shared" si="3"/>
        <v>200</v>
      </c>
      <c r="K22" s="87">
        <f t="shared" si="4"/>
        <v>53</v>
      </c>
      <c r="L22" s="87">
        <f t="shared" si="5"/>
        <v>12.5</v>
      </c>
      <c r="M22" s="87">
        <v>0</v>
      </c>
      <c r="N22" s="87">
        <v>0</v>
      </c>
      <c r="O22" s="84">
        <f t="shared" si="6"/>
        <v>265.5</v>
      </c>
      <c r="P22" s="87">
        <f t="shared" si="7"/>
        <v>250</v>
      </c>
      <c r="Q22" s="84">
        <f t="shared" si="8"/>
        <v>515.5</v>
      </c>
      <c r="R22" s="84"/>
      <c r="S22" s="87"/>
      <c r="T22" s="100"/>
      <c r="U22" s="87">
        <v>0</v>
      </c>
      <c r="V22" s="100">
        <f t="shared" si="0"/>
        <v>1984.5</v>
      </c>
      <c r="W22" s="101">
        <f>ROUND(MAX((V22-3500)*1%*{3,10,20,25,30,35,45}-5*{0,21,111,201,551,1101,2701},0),2)</f>
        <v>0</v>
      </c>
      <c r="X22" s="102">
        <f t="shared" si="1"/>
        <v>1984.5</v>
      </c>
      <c r="Y22" s="108"/>
    </row>
    <row r="23" s="69" customFormat="1" ht="15.75" customHeight="1" spans="1:25">
      <c r="A23" s="80"/>
      <c r="B23" s="85">
        <v>19</v>
      </c>
      <c r="C23" s="86">
        <v>19</v>
      </c>
      <c r="D23" s="86" t="s">
        <v>419</v>
      </c>
      <c r="E23" s="86" t="s">
        <v>403</v>
      </c>
      <c r="F23" s="86" t="s">
        <v>420</v>
      </c>
      <c r="G23" s="88">
        <v>1600</v>
      </c>
      <c r="H23" s="87">
        <v>0</v>
      </c>
      <c r="I23" s="88">
        <f t="shared" si="2"/>
        <v>0</v>
      </c>
      <c r="J23" s="88">
        <f t="shared" si="3"/>
        <v>128</v>
      </c>
      <c r="K23" s="88">
        <f t="shared" si="4"/>
        <v>35</v>
      </c>
      <c r="L23" s="88">
        <f t="shared" si="5"/>
        <v>8</v>
      </c>
      <c r="M23" s="88">
        <v>0</v>
      </c>
      <c r="N23" s="88">
        <v>0</v>
      </c>
      <c r="O23" s="84">
        <f t="shared" si="6"/>
        <v>171</v>
      </c>
      <c r="P23" s="88">
        <f t="shared" si="7"/>
        <v>160</v>
      </c>
      <c r="Q23" s="84">
        <f t="shared" si="8"/>
        <v>331</v>
      </c>
      <c r="R23" s="84"/>
      <c r="S23" s="103"/>
      <c r="T23" s="100"/>
      <c r="U23" s="88">
        <v>0</v>
      </c>
      <c r="V23" s="88">
        <f t="shared" ref="V23:V62" si="9">G23+U23+T23-Q23</f>
        <v>1269</v>
      </c>
      <c r="W23" s="101">
        <f>ROUND(MAX((V23-3500)*1%*{3,10,20,25,30,35,45}-5*{0,21,111,201,551,1101,2701},0),2)</f>
        <v>0</v>
      </c>
      <c r="X23" s="104">
        <f t="shared" si="1"/>
        <v>1269</v>
      </c>
      <c r="Y23" s="108"/>
    </row>
    <row r="24" s="69" customFormat="1" ht="15.75" customHeight="1" spans="1:25">
      <c r="A24" s="80"/>
      <c r="B24" s="85">
        <v>20</v>
      </c>
      <c r="C24" s="86">
        <v>20</v>
      </c>
      <c r="D24" s="86" t="s">
        <v>421</v>
      </c>
      <c r="E24" s="86" t="s">
        <v>403</v>
      </c>
      <c r="F24" s="86" t="s">
        <v>420</v>
      </c>
      <c r="G24" s="88">
        <v>1600</v>
      </c>
      <c r="H24" s="87">
        <v>0</v>
      </c>
      <c r="I24" s="88">
        <f t="shared" ref="I24:I62" si="10">G24*H24/21</f>
        <v>0</v>
      </c>
      <c r="J24" s="88">
        <f t="shared" ref="J24:J62" si="11">G24*8%</f>
        <v>128</v>
      </c>
      <c r="K24" s="88">
        <f t="shared" ref="K24:K62" si="12">G24*2%+3</f>
        <v>35</v>
      </c>
      <c r="L24" s="88">
        <f t="shared" ref="L24:L62" si="13">G24*0.5%</f>
        <v>8</v>
      </c>
      <c r="M24" s="88">
        <v>0</v>
      </c>
      <c r="N24" s="88">
        <v>0</v>
      </c>
      <c r="O24" s="84">
        <f t="shared" si="6"/>
        <v>171</v>
      </c>
      <c r="P24" s="88">
        <f t="shared" ref="P24:P62" si="14">G24*10%</f>
        <v>160</v>
      </c>
      <c r="Q24" s="84">
        <f t="shared" si="8"/>
        <v>331</v>
      </c>
      <c r="R24" s="84"/>
      <c r="S24" s="103"/>
      <c r="T24" s="100"/>
      <c r="U24" s="88">
        <v>0</v>
      </c>
      <c r="V24" s="88">
        <f t="shared" si="9"/>
        <v>1269</v>
      </c>
      <c r="W24" s="101">
        <f>ROUND(MAX((V24-3500)*1%*{3,10,20,25,30,35,45}-5*{0,21,111,201,551,1101,2701},0),2)</f>
        <v>0</v>
      </c>
      <c r="X24" s="104">
        <f t="shared" ref="X24:X62" si="15">V24-W24</f>
        <v>1269</v>
      </c>
      <c r="Y24" s="108"/>
    </row>
    <row r="25" s="69" customFormat="1" ht="15.75" customHeight="1" spans="1:25">
      <c r="A25" s="80"/>
      <c r="B25" s="85">
        <v>21</v>
      </c>
      <c r="C25" s="86">
        <v>21</v>
      </c>
      <c r="D25" s="86" t="s">
        <v>422</v>
      </c>
      <c r="E25" s="86" t="s">
        <v>403</v>
      </c>
      <c r="F25" s="86" t="s">
        <v>420</v>
      </c>
      <c r="G25" s="88">
        <v>1600</v>
      </c>
      <c r="H25" s="87">
        <v>0</v>
      </c>
      <c r="I25" s="88">
        <f t="shared" si="10"/>
        <v>0</v>
      </c>
      <c r="J25" s="88">
        <f t="shared" si="11"/>
        <v>128</v>
      </c>
      <c r="K25" s="88">
        <f t="shared" si="12"/>
        <v>35</v>
      </c>
      <c r="L25" s="88">
        <f t="shared" si="13"/>
        <v>8</v>
      </c>
      <c r="M25" s="88">
        <v>0</v>
      </c>
      <c r="N25" s="88">
        <v>0</v>
      </c>
      <c r="O25" s="84">
        <f t="shared" si="6"/>
        <v>171</v>
      </c>
      <c r="P25" s="88">
        <f t="shared" si="14"/>
        <v>160</v>
      </c>
      <c r="Q25" s="84">
        <f t="shared" si="8"/>
        <v>331</v>
      </c>
      <c r="R25" s="84"/>
      <c r="S25" s="103"/>
      <c r="T25" s="100"/>
      <c r="U25" s="88">
        <v>0</v>
      </c>
      <c r="V25" s="88">
        <f t="shared" si="9"/>
        <v>1269</v>
      </c>
      <c r="W25" s="101">
        <f>ROUND(MAX((V25-3500)*1%*{3,10,20,25,30,35,45}-5*{0,21,111,201,551,1101,2701},0),2)</f>
        <v>0</v>
      </c>
      <c r="X25" s="104">
        <f t="shared" si="15"/>
        <v>1269</v>
      </c>
      <c r="Y25" s="108"/>
    </row>
    <row r="26" s="69" customFormat="1" ht="15.75" customHeight="1" spans="1:25">
      <c r="A26" s="80"/>
      <c r="B26" s="85">
        <v>22</v>
      </c>
      <c r="C26" s="86">
        <v>22</v>
      </c>
      <c r="D26" s="86" t="s">
        <v>423</v>
      </c>
      <c r="E26" s="86" t="s">
        <v>403</v>
      </c>
      <c r="F26" s="86" t="s">
        <v>420</v>
      </c>
      <c r="G26" s="88">
        <v>1600</v>
      </c>
      <c r="H26" s="87">
        <v>0</v>
      </c>
      <c r="I26" s="88">
        <f t="shared" si="10"/>
        <v>0</v>
      </c>
      <c r="J26" s="88">
        <f t="shared" si="11"/>
        <v>128</v>
      </c>
      <c r="K26" s="88">
        <f t="shared" si="12"/>
        <v>35</v>
      </c>
      <c r="L26" s="88">
        <f t="shared" si="13"/>
        <v>8</v>
      </c>
      <c r="M26" s="88">
        <v>0</v>
      </c>
      <c r="N26" s="88">
        <v>0</v>
      </c>
      <c r="O26" s="84">
        <f t="shared" si="6"/>
        <v>171</v>
      </c>
      <c r="P26" s="88">
        <f t="shared" si="14"/>
        <v>160</v>
      </c>
      <c r="Q26" s="84">
        <f t="shared" si="8"/>
        <v>331</v>
      </c>
      <c r="R26" s="84"/>
      <c r="S26" s="103"/>
      <c r="T26" s="100"/>
      <c r="U26" s="88">
        <v>0</v>
      </c>
      <c r="V26" s="88">
        <f t="shared" si="9"/>
        <v>1269</v>
      </c>
      <c r="W26" s="101">
        <f>ROUND(MAX((V26-3500)*1%*{3,10,20,25,30,35,45}-5*{0,21,111,201,551,1101,2701},0),2)</f>
        <v>0</v>
      </c>
      <c r="X26" s="104">
        <f t="shared" si="15"/>
        <v>1269</v>
      </c>
      <c r="Y26" s="108"/>
    </row>
    <row r="27" s="69" customFormat="1" ht="15.75" customHeight="1" spans="1:25">
      <c r="A27" s="80"/>
      <c r="B27" s="85">
        <v>23</v>
      </c>
      <c r="C27" s="86">
        <v>23</v>
      </c>
      <c r="D27" s="86" t="s">
        <v>424</v>
      </c>
      <c r="E27" s="86" t="s">
        <v>403</v>
      </c>
      <c r="F27" s="86" t="s">
        <v>420</v>
      </c>
      <c r="G27" s="88">
        <v>1600</v>
      </c>
      <c r="H27" s="87">
        <v>0</v>
      </c>
      <c r="I27" s="88">
        <f t="shared" si="10"/>
        <v>0</v>
      </c>
      <c r="J27" s="88">
        <f t="shared" si="11"/>
        <v>128</v>
      </c>
      <c r="K27" s="88">
        <f t="shared" si="12"/>
        <v>35</v>
      </c>
      <c r="L27" s="88">
        <f t="shared" si="13"/>
        <v>8</v>
      </c>
      <c r="M27" s="88">
        <v>0</v>
      </c>
      <c r="N27" s="88">
        <v>0</v>
      </c>
      <c r="O27" s="84">
        <f t="shared" si="6"/>
        <v>171</v>
      </c>
      <c r="P27" s="88">
        <f t="shared" si="14"/>
        <v>160</v>
      </c>
      <c r="Q27" s="84">
        <f t="shared" si="8"/>
        <v>331</v>
      </c>
      <c r="R27" s="84"/>
      <c r="S27" s="103"/>
      <c r="T27" s="100"/>
      <c r="U27" s="88">
        <v>0</v>
      </c>
      <c r="V27" s="88">
        <f t="shared" si="9"/>
        <v>1269</v>
      </c>
      <c r="W27" s="101">
        <f>ROUND(MAX((V27-3500)*1%*{3,10,20,25,30,35,45}-5*{0,21,111,201,551,1101,2701},0),2)</f>
        <v>0</v>
      </c>
      <c r="X27" s="104">
        <f t="shared" si="15"/>
        <v>1269</v>
      </c>
      <c r="Y27" s="108"/>
    </row>
    <row r="28" s="69" customFormat="1" ht="15.75" customHeight="1" spans="1:25">
      <c r="A28" s="80"/>
      <c r="B28" s="85">
        <v>24</v>
      </c>
      <c r="C28" s="86">
        <v>24</v>
      </c>
      <c r="D28" s="86" t="s">
        <v>425</v>
      </c>
      <c r="E28" s="86" t="s">
        <v>403</v>
      </c>
      <c r="F28" s="86" t="s">
        <v>420</v>
      </c>
      <c r="G28" s="88">
        <v>1600</v>
      </c>
      <c r="H28" s="87">
        <v>0</v>
      </c>
      <c r="I28" s="88">
        <f t="shared" si="10"/>
        <v>0</v>
      </c>
      <c r="J28" s="88">
        <f t="shared" si="11"/>
        <v>128</v>
      </c>
      <c r="K28" s="88">
        <f t="shared" si="12"/>
        <v>35</v>
      </c>
      <c r="L28" s="88">
        <f t="shared" si="13"/>
        <v>8</v>
      </c>
      <c r="M28" s="88">
        <v>0</v>
      </c>
      <c r="N28" s="88">
        <v>0</v>
      </c>
      <c r="O28" s="84">
        <f t="shared" si="6"/>
        <v>171</v>
      </c>
      <c r="P28" s="88">
        <f t="shared" si="14"/>
        <v>160</v>
      </c>
      <c r="Q28" s="84">
        <f t="shared" si="8"/>
        <v>331</v>
      </c>
      <c r="R28" s="84"/>
      <c r="S28" s="103"/>
      <c r="T28" s="100"/>
      <c r="U28" s="88">
        <v>0</v>
      </c>
      <c r="V28" s="88">
        <f t="shared" si="9"/>
        <v>1269</v>
      </c>
      <c r="W28" s="101">
        <f>ROUND(MAX((V28-3500)*1%*{3,10,20,25,30,35,45}-5*{0,21,111,201,551,1101,2701},0),2)</f>
        <v>0</v>
      </c>
      <c r="X28" s="104">
        <f t="shared" si="15"/>
        <v>1269</v>
      </c>
      <c r="Y28" s="108"/>
    </row>
    <row r="29" s="69" customFormat="1" ht="15.75" customHeight="1" spans="1:25">
      <c r="A29" s="80"/>
      <c r="B29" s="85">
        <v>25</v>
      </c>
      <c r="C29" s="86">
        <v>25</v>
      </c>
      <c r="D29" s="86" t="s">
        <v>426</v>
      </c>
      <c r="E29" s="86" t="s">
        <v>403</v>
      </c>
      <c r="F29" s="86" t="s">
        <v>420</v>
      </c>
      <c r="G29" s="88">
        <v>1600</v>
      </c>
      <c r="H29" s="87">
        <v>0</v>
      </c>
      <c r="I29" s="88">
        <f t="shared" si="10"/>
        <v>0</v>
      </c>
      <c r="J29" s="88">
        <f t="shared" si="11"/>
        <v>128</v>
      </c>
      <c r="K29" s="88">
        <f t="shared" si="12"/>
        <v>35</v>
      </c>
      <c r="L29" s="88">
        <f t="shared" si="13"/>
        <v>8</v>
      </c>
      <c r="M29" s="88">
        <v>0</v>
      </c>
      <c r="N29" s="88">
        <v>0</v>
      </c>
      <c r="O29" s="84">
        <f t="shared" si="6"/>
        <v>171</v>
      </c>
      <c r="P29" s="88">
        <f t="shared" si="14"/>
        <v>160</v>
      </c>
      <c r="Q29" s="84">
        <f t="shared" si="8"/>
        <v>331</v>
      </c>
      <c r="R29" s="84"/>
      <c r="S29" s="103"/>
      <c r="T29" s="100"/>
      <c r="U29" s="88">
        <v>0</v>
      </c>
      <c r="V29" s="88">
        <f t="shared" si="9"/>
        <v>1269</v>
      </c>
      <c r="W29" s="101">
        <f>ROUND(MAX((V29-3500)*1%*{3,10,20,25,30,35,45}-5*{0,21,111,201,551,1101,2701},0),2)</f>
        <v>0</v>
      </c>
      <c r="X29" s="104">
        <f t="shared" si="15"/>
        <v>1269</v>
      </c>
      <c r="Y29" s="108"/>
    </row>
    <row r="30" s="69" customFormat="1" ht="15.75" customHeight="1" spans="1:25">
      <c r="A30" s="80"/>
      <c r="B30" s="85">
        <v>26</v>
      </c>
      <c r="C30" s="86">
        <v>26</v>
      </c>
      <c r="D30" s="86" t="s">
        <v>427</v>
      </c>
      <c r="E30" s="86" t="s">
        <v>403</v>
      </c>
      <c r="F30" s="86" t="s">
        <v>420</v>
      </c>
      <c r="G30" s="88">
        <v>1600</v>
      </c>
      <c r="H30" s="87">
        <v>0</v>
      </c>
      <c r="I30" s="88">
        <f t="shared" si="10"/>
        <v>0</v>
      </c>
      <c r="J30" s="88">
        <f t="shared" si="11"/>
        <v>128</v>
      </c>
      <c r="K30" s="88">
        <f t="shared" si="12"/>
        <v>35</v>
      </c>
      <c r="L30" s="88">
        <f t="shared" si="13"/>
        <v>8</v>
      </c>
      <c r="M30" s="88">
        <v>0</v>
      </c>
      <c r="N30" s="88">
        <v>0</v>
      </c>
      <c r="O30" s="84">
        <f t="shared" si="6"/>
        <v>171</v>
      </c>
      <c r="P30" s="88">
        <f t="shared" si="14"/>
        <v>160</v>
      </c>
      <c r="Q30" s="84">
        <f t="shared" si="8"/>
        <v>331</v>
      </c>
      <c r="R30" s="84"/>
      <c r="S30" s="103"/>
      <c r="T30" s="100"/>
      <c r="U30" s="88">
        <v>0</v>
      </c>
      <c r="V30" s="88">
        <f t="shared" si="9"/>
        <v>1269</v>
      </c>
      <c r="W30" s="101">
        <f>ROUND(MAX((V30-3500)*1%*{3,10,20,25,30,35,45}-5*{0,21,111,201,551,1101,2701},0),2)</f>
        <v>0</v>
      </c>
      <c r="X30" s="104">
        <f t="shared" si="15"/>
        <v>1269</v>
      </c>
      <c r="Y30" s="108"/>
    </row>
    <row r="31" s="69" customFormat="1" ht="15.75" customHeight="1" spans="1:25">
      <c r="A31" s="80"/>
      <c r="B31" s="85">
        <v>27</v>
      </c>
      <c r="C31" s="86">
        <v>27</v>
      </c>
      <c r="D31" s="86" t="s">
        <v>428</v>
      </c>
      <c r="E31" s="86" t="s">
        <v>403</v>
      </c>
      <c r="F31" s="86" t="s">
        <v>420</v>
      </c>
      <c r="G31" s="88">
        <v>1600</v>
      </c>
      <c r="H31" s="87">
        <v>0</v>
      </c>
      <c r="I31" s="88">
        <f t="shared" si="10"/>
        <v>0</v>
      </c>
      <c r="J31" s="88">
        <f t="shared" si="11"/>
        <v>128</v>
      </c>
      <c r="K31" s="88">
        <f t="shared" si="12"/>
        <v>35</v>
      </c>
      <c r="L31" s="88">
        <f t="shared" si="13"/>
        <v>8</v>
      </c>
      <c r="M31" s="88">
        <v>0</v>
      </c>
      <c r="N31" s="88">
        <v>0</v>
      </c>
      <c r="O31" s="84">
        <f t="shared" si="6"/>
        <v>171</v>
      </c>
      <c r="P31" s="88">
        <f t="shared" si="14"/>
        <v>160</v>
      </c>
      <c r="Q31" s="84">
        <f t="shared" si="8"/>
        <v>331</v>
      </c>
      <c r="R31" s="84"/>
      <c r="S31" s="103"/>
      <c r="T31" s="100"/>
      <c r="U31" s="88">
        <v>0</v>
      </c>
      <c r="V31" s="88">
        <f t="shared" si="9"/>
        <v>1269</v>
      </c>
      <c r="W31" s="101">
        <f>ROUND(MAX((V31-3500)*1%*{3,10,20,25,30,35,45}-5*{0,21,111,201,551,1101,2701},0),2)</f>
        <v>0</v>
      </c>
      <c r="X31" s="104">
        <f t="shared" si="15"/>
        <v>1269</v>
      </c>
      <c r="Y31" s="108"/>
    </row>
    <row r="32" s="69" customFormat="1" ht="15.75" customHeight="1" spans="1:25">
      <c r="A32" s="80"/>
      <c r="B32" s="85">
        <v>28</v>
      </c>
      <c r="C32" s="86">
        <v>28</v>
      </c>
      <c r="D32" s="86" t="s">
        <v>429</v>
      </c>
      <c r="E32" s="86" t="s">
        <v>403</v>
      </c>
      <c r="F32" s="86" t="s">
        <v>420</v>
      </c>
      <c r="G32" s="88">
        <v>1600</v>
      </c>
      <c r="H32" s="87">
        <v>0</v>
      </c>
      <c r="I32" s="88">
        <f t="shared" si="10"/>
        <v>0</v>
      </c>
      <c r="J32" s="88">
        <f t="shared" si="11"/>
        <v>128</v>
      </c>
      <c r="K32" s="88">
        <f t="shared" si="12"/>
        <v>35</v>
      </c>
      <c r="L32" s="88">
        <f t="shared" si="13"/>
        <v>8</v>
      </c>
      <c r="M32" s="88">
        <v>0</v>
      </c>
      <c r="N32" s="88">
        <v>0</v>
      </c>
      <c r="O32" s="84">
        <f t="shared" si="6"/>
        <v>171</v>
      </c>
      <c r="P32" s="88">
        <f t="shared" si="14"/>
        <v>160</v>
      </c>
      <c r="Q32" s="84">
        <f t="shared" si="8"/>
        <v>331</v>
      </c>
      <c r="R32" s="84"/>
      <c r="S32" s="103"/>
      <c r="T32" s="100"/>
      <c r="U32" s="88">
        <v>0</v>
      </c>
      <c r="V32" s="88">
        <f t="shared" si="9"/>
        <v>1269</v>
      </c>
      <c r="W32" s="101">
        <f>ROUND(MAX((V32-3500)*1%*{3,10,20,25,30,35,45}-5*{0,21,111,201,551,1101,2701},0),2)</f>
        <v>0</v>
      </c>
      <c r="X32" s="104">
        <f t="shared" si="15"/>
        <v>1269</v>
      </c>
      <c r="Y32" s="108"/>
    </row>
    <row r="33" s="69" customFormat="1" ht="15.75" customHeight="1" spans="1:25">
      <c r="A33" s="80"/>
      <c r="B33" s="85">
        <v>29</v>
      </c>
      <c r="C33" s="86">
        <v>29</v>
      </c>
      <c r="D33" s="86" t="s">
        <v>430</v>
      </c>
      <c r="E33" s="86" t="s">
        <v>403</v>
      </c>
      <c r="F33" s="86" t="s">
        <v>420</v>
      </c>
      <c r="G33" s="88">
        <v>1600</v>
      </c>
      <c r="H33" s="87">
        <v>0</v>
      </c>
      <c r="I33" s="88">
        <f t="shared" si="10"/>
        <v>0</v>
      </c>
      <c r="J33" s="88">
        <f t="shared" si="11"/>
        <v>128</v>
      </c>
      <c r="K33" s="88">
        <f t="shared" si="12"/>
        <v>35</v>
      </c>
      <c r="L33" s="88">
        <f t="shared" si="13"/>
        <v>8</v>
      </c>
      <c r="M33" s="88">
        <v>0</v>
      </c>
      <c r="N33" s="88">
        <v>0</v>
      </c>
      <c r="O33" s="84">
        <f t="shared" si="6"/>
        <v>171</v>
      </c>
      <c r="P33" s="88">
        <f t="shared" si="14"/>
        <v>160</v>
      </c>
      <c r="Q33" s="84">
        <f t="shared" si="8"/>
        <v>331</v>
      </c>
      <c r="R33" s="84"/>
      <c r="S33" s="103"/>
      <c r="T33" s="100"/>
      <c r="U33" s="88">
        <v>0</v>
      </c>
      <c r="V33" s="88">
        <f t="shared" si="9"/>
        <v>1269</v>
      </c>
      <c r="W33" s="101">
        <f>ROUND(MAX((V33-3500)*1%*{3,10,20,25,30,35,45}-5*{0,21,111,201,551,1101,2701},0),2)</f>
        <v>0</v>
      </c>
      <c r="X33" s="104">
        <f t="shared" si="15"/>
        <v>1269</v>
      </c>
      <c r="Y33" s="108"/>
    </row>
    <row r="34" s="69" customFormat="1" ht="15.75" customHeight="1" spans="1:25">
      <c r="A34" s="80"/>
      <c r="B34" s="85">
        <v>30</v>
      </c>
      <c r="C34" s="86">
        <v>30</v>
      </c>
      <c r="D34" s="86" t="s">
        <v>431</v>
      </c>
      <c r="E34" s="86" t="s">
        <v>403</v>
      </c>
      <c r="F34" s="86" t="s">
        <v>420</v>
      </c>
      <c r="G34" s="88">
        <v>1600</v>
      </c>
      <c r="H34" s="87">
        <v>0</v>
      </c>
      <c r="I34" s="88">
        <f t="shared" si="10"/>
        <v>0</v>
      </c>
      <c r="J34" s="88">
        <f t="shared" si="11"/>
        <v>128</v>
      </c>
      <c r="K34" s="88">
        <f t="shared" si="12"/>
        <v>35</v>
      </c>
      <c r="L34" s="88">
        <f t="shared" si="13"/>
        <v>8</v>
      </c>
      <c r="M34" s="88">
        <v>0</v>
      </c>
      <c r="N34" s="88">
        <v>0</v>
      </c>
      <c r="O34" s="84">
        <f t="shared" si="6"/>
        <v>171</v>
      </c>
      <c r="P34" s="88">
        <f t="shared" si="14"/>
        <v>160</v>
      </c>
      <c r="Q34" s="84">
        <f t="shared" si="8"/>
        <v>331</v>
      </c>
      <c r="R34" s="84"/>
      <c r="S34" s="103"/>
      <c r="T34" s="100"/>
      <c r="U34" s="88">
        <v>0</v>
      </c>
      <c r="V34" s="88">
        <f t="shared" si="9"/>
        <v>1269</v>
      </c>
      <c r="W34" s="101">
        <f>ROUND(MAX((V34-3500)*1%*{3,10,20,25,30,35,45}-5*{0,21,111,201,551,1101,2701},0),2)</f>
        <v>0</v>
      </c>
      <c r="X34" s="104">
        <f t="shared" si="15"/>
        <v>1269</v>
      </c>
      <c r="Y34" s="108"/>
    </row>
    <row r="35" s="69" customFormat="1" ht="15.75" customHeight="1" spans="1:25">
      <c r="A35" s="80"/>
      <c r="B35" s="85">
        <v>31</v>
      </c>
      <c r="C35" s="86">
        <v>31</v>
      </c>
      <c r="D35" s="86" t="s">
        <v>432</v>
      </c>
      <c r="E35" s="86" t="s">
        <v>403</v>
      </c>
      <c r="F35" s="86" t="s">
        <v>420</v>
      </c>
      <c r="G35" s="88">
        <v>1600</v>
      </c>
      <c r="H35" s="87">
        <v>0</v>
      </c>
      <c r="I35" s="88">
        <f t="shared" si="10"/>
        <v>0</v>
      </c>
      <c r="J35" s="88">
        <f t="shared" si="11"/>
        <v>128</v>
      </c>
      <c r="K35" s="88">
        <f t="shared" si="12"/>
        <v>35</v>
      </c>
      <c r="L35" s="88">
        <f t="shared" si="13"/>
        <v>8</v>
      </c>
      <c r="M35" s="88">
        <v>0</v>
      </c>
      <c r="N35" s="88">
        <v>0</v>
      </c>
      <c r="O35" s="84">
        <f t="shared" si="6"/>
        <v>171</v>
      </c>
      <c r="P35" s="88">
        <f t="shared" si="14"/>
        <v>160</v>
      </c>
      <c r="Q35" s="84">
        <f t="shared" si="8"/>
        <v>331</v>
      </c>
      <c r="R35" s="84"/>
      <c r="S35" s="103"/>
      <c r="T35" s="100"/>
      <c r="U35" s="88">
        <v>0</v>
      </c>
      <c r="V35" s="88">
        <f t="shared" si="9"/>
        <v>1269</v>
      </c>
      <c r="W35" s="101">
        <f>ROUND(MAX((V35-3500)*1%*{3,10,20,25,30,35,45}-5*{0,21,111,201,551,1101,2701},0),2)</f>
        <v>0</v>
      </c>
      <c r="X35" s="104">
        <f t="shared" si="15"/>
        <v>1269</v>
      </c>
      <c r="Y35" s="108"/>
    </row>
    <row r="36" s="69" customFormat="1" ht="15.75" customHeight="1" spans="1:25">
      <c r="A36" s="80"/>
      <c r="B36" s="85">
        <v>32</v>
      </c>
      <c r="C36" s="86">
        <v>32</v>
      </c>
      <c r="D36" s="86" t="s">
        <v>433</v>
      </c>
      <c r="E36" s="86" t="s">
        <v>403</v>
      </c>
      <c r="F36" s="86" t="s">
        <v>420</v>
      </c>
      <c r="G36" s="88">
        <v>1600</v>
      </c>
      <c r="H36" s="87">
        <v>0</v>
      </c>
      <c r="I36" s="88">
        <f t="shared" si="10"/>
        <v>0</v>
      </c>
      <c r="J36" s="88">
        <f t="shared" si="11"/>
        <v>128</v>
      </c>
      <c r="K36" s="88">
        <f t="shared" si="12"/>
        <v>35</v>
      </c>
      <c r="L36" s="88">
        <f t="shared" si="13"/>
        <v>8</v>
      </c>
      <c r="M36" s="88">
        <v>0</v>
      </c>
      <c r="N36" s="88">
        <v>0</v>
      </c>
      <c r="O36" s="84">
        <f t="shared" si="6"/>
        <v>171</v>
      </c>
      <c r="P36" s="88">
        <f t="shared" si="14"/>
        <v>160</v>
      </c>
      <c r="Q36" s="84">
        <f t="shared" si="8"/>
        <v>331</v>
      </c>
      <c r="R36" s="84"/>
      <c r="S36" s="103"/>
      <c r="T36" s="100"/>
      <c r="U36" s="88">
        <v>0</v>
      </c>
      <c r="V36" s="88">
        <f t="shared" si="9"/>
        <v>1269</v>
      </c>
      <c r="W36" s="101">
        <f>ROUND(MAX((V36-3500)*1%*{3,10,20,25,30,35,45}-5*{0,21,111,201,551,1101,2701},0),2)</f>
        <v>0</v>
      </c>
      <c r="X36" s="104">
        <f t="shared" si="15"/>
        <v>1269</v>
      </c>
      <c r="Y36" s="108"/>
    </row>
    <row r="37" s="69" customFormat="1" ht="15.75" customHeight="1" spans="1:25">
      <c r="A37" s="80"/>
      <c r="B37" s="85">
        <v>33</v>
      </c>
      <c r="C37" s="86">
        <v>33</v>
      </c>
      <c r="D37" s="86" t="s">
        <v>434</v>
      </c>
      <c r="E37" s="86" t="s">
        <v>403</v>
      </c>
      <c r="F37" s="86" t="s">
        <v>420</v>
      </c>
      <c r="G37" s="88">
        <v>1600</v>
      </c>
      <c r="H37" s="87">
        <v>0</v>
      </c>
      <c r="I37" s="88">
        <f t="shared" si="10"/>
        <v>0</v>
      </c>
      <c r="J37" s="88">
        <f t="shared" si="11"/>
        <v>128</v>
      </c>
      <c r="K37" s="88">
        <f t="shared" si="12"/>
        <v>35</v>
      </c>
      <c r="L37" s="88">
        <f t="shared" si="13"/>
        <v>8</v>
      </c>
      <c r="M37" s="88">
        <v>0</v>
      </c>
      <c r="N37" s="88">
        <v>0</v>
      </c>
      <c r="O37" s="84">
        <f t="shared" si="6"/>
        <v>171</v>
      </c>
      <c r="P37" s="88">
        <f t="shared" si="14"/>
        <v>160</v>
      </c>
      <c r="Q37" s="84">
        <f t="shared" si="8"/>
        <v>331</v>
      </c>
      <c r="R37" s="84"/>
      <c r="S37" s="103"/>
      <c r="T37" s="100"/>
      <c r="U37" s="88">
        <v>0</v>
      </c>
      <c r="V37" s="88">
        <f t="shared" si="9"/>
        <v>1269</v>
      </c>
      <c r="W37" s="101">
        <f>ROUND(MAX((V37-3500)*1%*{3,10,20,25,30,35,45}-5*{0,21,111,201,551,1101,2701},0),2)</f>
        <v>0</v>
      </c>
      <c r="X37" s="104">
        <f t="shared" si="15"/>
        <v>1269</v>
      </c>
      <c r="Y37" s="108"/>
    </row>
    <row r="38" s="69" customFormat="1" ht="15.75" customHeight="1" spans="1:25">
      <c r="A38" s="80"/>
      <c r="B38" s="85">
        <v>34</v>
      </c>
      <c r="C38" s="86">
        <v>34</v>
      </c>
      <c r="D38" s="86" t="s">
        <v>435</v>
      </c>
      <c r="E38" s="86" t="s">
        <v>403</v>
      </c>
      <c r="F38" s="86" t="s">
        <v>420</v>
      </c>
      <c r="G38" s="88">
        <v>1600</v>
      </c>
      <c r="H38" s="87">
        <v>0</v>
      </c>
      <c r="I38" s="88">
        <f t="shared" si="10"/>
        <v>0</v>
      </c>
      <c r="J38" s="88">
        <f t="shared" si="11"/>
        <v>128</v>
      </c>
      <c r="K38" s="88">
        <f t="shared" si="12"/>
        <v>35</v>
      </c>
      <c r="L38" s="88">
        <f t="shared" si="13"/>
        <v>8</v>
      </c>
      <c r="M38" s="88">
        <v>0</v>
      </c>
      <c r="N38" s="88">
        <v>0</v>
      </c>
      <c r="O38" s="84">
        <f t="shared" si="6"/>
        <v>171</v>
      </c>
      <c r="P38" s="88">
        <f t="shared" si="14"/>
        <v>160</v>
      </c>
      <c r="Q38" s="84">
        <f t="shared" si="8"/>
        <v>331</v>
      </c>
      <c r="R38" s="84"/>
      <c r="S38" s="103"/>
      <c r="T38" s="100"/>
      <c r="U38" s="88">
        <v>0</v>
      </c>
      <c r="V38" s="88">
        <f t="shared" si="9"/>
        <v>1269</v>
      </c>
      <c r="W38" s="101">
        <f>ROUND(MAX((V38-3500)*1%*{3,10,20,25,30,35,45}-5*{0,21,111,201,551,1101,2701},0),2)</f>
        <v>0</v>
      </c>
      <c r="X38" s="104">
        <f t="shared" si="15"/>
        <v>1269</v>
      </c>
      <c r="Y38" s="108"/>
    </row>
    <row r="39" s="69" customFormat="1" ht="15.75" customHeight="1" spans="1:25">
      <c r="A39" s="80"/>
      <c r="B39" s="85">
        <v>35</v>
      </c>
      <c r="C39" s="86">
        <v>35</v>
      </c>
      <c r="D39" s="86" t="s">
        <v>436</v>
      </c>
      <c r="E39" s="86" t="s">
        <v>403</v>
      </c>
      <c r="F39" s="86" t="s">
        <v>420</v>
      </c>
      <c r="G39" s="88">
        <v>1600</v>
      </c>
      <c r="H39" s="87">
        <v>0</v>
      </c>
      <c r="I39" s="88">
        <f t="shared" si="10"/>
        <v>0</v>
      </c>
      <c r="J39" s="88">
        <f t="shared" si="11"/>
        <v>128</v>
      </c>
      <c r="K39" s="88">
        <f t="shared" si="12"/>
        <v>35</v>
      </c>
      <c r="L39" s="88">
        <f t="shared" si="13"/>
        <v>8</v>
      </c>
      <c r="M39" s="88">
        <v>0</v>
      </c>
      <c r="N39" s="88">
        <v>0</v>
      </c>
      <c r="O39" s="84">
        <f t="shared" si="6"/>
        <v>171</v>
      </c>
      <c r="P39" s="88">
        <f t="shared" si="14"/>
        <v>160</v>
      </c>
      <c r="Q39" s="84">
        <f t="shared" si="8"/>
        <v>331</v>
      </c>
      <c r="R39" s="84"/>
      <c r="S39" s="103"/>
      <c r="T39" s="100"/>
      <c r="U39" s="88">
        <v>0</v>
      </c>
      <c r="V39" s="88">
        <f t="shared" si="9"/>
        <v>1269</v>
      </c>
      <c r="W39" s="101">
        <f>ROUND(MAX((V39-3500)*1%*{3,10,20,25,30,35,45}-5*{0,21,111,201,551,1101,2701},0),2)</f>
        <v>0</v>
      </c>
      <c r="X39" s="104">
        <f t="shared" si="15"/>
        <v>1269</v>
      </c>
      <c r="Y39" s="108"/>
    </row>
    <row r="40" s="69" customFormat="1" ht="15.75" customHeight="1" spans="1:25">
      <c r="A40" s="80"/>
      <c r="B40" s="85">
        <v>36</v>
      </c>
      <c r="C40" s="86">
        <v>36</v>
      </c>
      <c r="D40" s="86" t="s">
        <v>437</v>
      </c>
      <c r="E40" s="86" t="s">
        <v>403</v>
      </c>
      <c r="F40" s="86" t="s">
        <v>420</v>
      </c>
      <c r="G40" s="88">
        <v>1600</v>
      </c>
      <c r="H40" s="87">
        <v>0</v>
      </c>
      <c r="I40" s="88">
        <f t="shared" si="10"/>
        <v>0</v>
      </c>
      <c r="J40" s="88">
        <f t="shared" si="11"/>
        <v>128</v>
      </c>
      <c r="K40" s="88">
        <f t="shared" si="12"/>
        <v>35</v>
      </c>
      <c r="L40" s="88">
        <f t="shared" si="13"/>
        <v>8</v>
      </c>
      <c r="M40" s="88">
        <v>0</v>
      </c>
      <c r="N40" s="88">
        <v>0</v>
      </c>
      <c r="O40" s="84">
        <f t="shared" si="6"/>
        <v>171</v>
      </c>
      <c r="P40" s="88">
        <f t="shared" si="14"/>
        <v>160</v>
      </c>
      <c r="Q40" s="84">
        <f t="shared" si="8"/>
        <v>331</v>
      </c>
      <c r="R40" s="84"/>
      <c r="S40" s="103"/>
      <c r="T40" s="100"/>
      <c r="U40" s="88">
        <v>0</v>
      </c>
      <c r="V40" s="88">
        <f t="shared" si="9"/>
        <v>1269</v>
      </c>
      <c r="W40" s="101">
        <f>ROUND(MAX((V40-3500)*1%*{3,10,20,25,30,35,45}-5*{0,21,111,201,551,1101,2701},0),2)</f>
        <v>0</v>
      </c>
      <c r="X40" s="104">
        <f t="shared" si="15"/>
        <v>1269</v>
      </c>
      <c r="Y40" s="108"/>
    </row>
    <row r="41" s="69" customFormat="1" ht="15.75" customHeight="1" spans="1:25">
      <c r="A41" s="80"/>
      <c r="B41" s="85">
        <v>37</v>
      </c>
      <c r="C41" s="86">
        <v>37</v>
      </c>
      <c r="D41" s="86" t="s">
        <v>438</v>
      </c>
      <c r="E41" s="86" t="s">
        <v>403</v>
      </c>
      <c r="F41" s="86" t="s">
        <v>420</v>
      </c>
      <c r="G41" s="88">
        <v>1600</v>
      </c>
      <c r="H41" s="87">
        <v>0</v>
      </c>
      <c r="I41" s="88">
        <f t="shared" si="10"/>
        <v>0</v>
      </c>
      <c r="J41" s="88">
        <f t="shared" si="11"/>
        <v>128</v>
      </c>
      <c r="K41" s="88">
        <f t="shared" si="12"/>
        <v>35</v>
      </c>
      <c r="L41" s="88">
        <f t="shared" si="13"/>
        <v>8</v>
      </c>
      <c r="M41" s="88">
        <v>0</v>
      </c>
      <c r="N41" s="88">
        <v>0</v>
      </c>
      <c r="O41" s="84">
        <f t="shared" si="6"/>
        <v>171</v>
      </c>
      <c r="P41" s="88">
        <f t="shared" si="14"/>
        <v>160</v>
      </c>
      <c r="Q41" s="84">
        <f t="shared" si="8"/>
        <v>331</v>
      </c>
      <c r="R41" s="84"/>
      <c r="S41" s="103"/>
      <c r="T41" s="100"/>
      <c r="U41" s="88">
        <v>0</v>
      </c>
      <c r="V41" s="88">
        <f t="shared" si="9"/>
        <v>1269</v>
      </c>
      <c r="W41" s="101">
        <f>ROUND(MAX((V41-3500)*1%*{3,10,20,25,30,35,45}-5*{0,21,111,201,551,1101,2701},0),2)</f>
        <v>0</v>
      </c>
      <c r="X41" s="104">
        <f t="shared" si="15"/>
        <v>1269</v>
      </c>
      <c r="Y41" s="108"/>
    </row>
    <row r="42" s="69" customFormat="1" ht="15.75" customHeight="1" spans="1:25">
      <c r="A42" s="80"/>
      <c r="B42" s="85">
        <v>38</v>
      </c>
      <c r="C42" s="86">
        <v>38</v>
      </c>
      <c r="D42" s="86" t="s">
        <v>439</v>
      </c>
      <c r="E42" s="86" t="s">
        <v>403</v>
      </c>
      <c r="F42" s="86" t="s">
        <v>420</v>
      </c>
      <c r="G42" s="88">
        <v>1600</v>
      </c>
      <c r="H42" s="87">
        <v>0</v>
      </c>
      <c r="I42" s="88">
        <f t="shared" si="10"/>
        <v>0</v>
      </c>
      <c r="J42" s="88">
        <f t="shared" si="11"/>
        <v>128</v>
      </c>
      <c r="K42" s="88">
        <f t="shared" si="12"/>
        <v>35</v>
      </c>
      <c r="L42" s="88">
        <f t="shared" si="13"/>
        <v>8</v>
      </c>
      <c r="M42" s="88">
        <v>0</v>
      </c>
      <c r="N42" s="88">
        <v>0</v>
      </c>
      <c r="O42" s="84">
        <f t="shared" si="6"/>
        <v>171</v>
      </c>
      <c r="P42" s="88">
        <f t="shared" si="14"/>
        <v>160</v>
      </c>
      <c r="Q42" s="84">
        <f t="shared" si="8"/>
        <v>331</v>
      </c>
      <c r="R42" s="84"/>
      <c r="S42" s="103"/>
      <c r="T42" s="100"/>
      <c r="U42" s="88">
        <v>0</v>
      </c>
      <c r="V42" s="88">
        <f t="shared" si="9"/>
        <v>1269</v>
      </c>
      <c r="W42" s="101">
        <f>ROUND(MAX((V42-3500)*1%*{3,10,20,25,30,35,45}-5*{0,21,111,201,551,1101,2701},0),2)</f>
        <v>0</v>
      </c>
      <c r="X42" s="104">
        <f t="shared" si="15"/>
        <v>1269</v>
      </c>
      <c r="Y42" s="108"/>
    </row>
    <row r="43" s="69" customFormat="1" ht="15.75" customHeight="1" spans="1:25">
      <c r="A43" s="80"/>
      <c r="B43" s="85">
        <v>39</v>
      </c>
      <c r="C43" s="86">
        <v>39</v>
      </c>
      <c r="D43" s="86" t="s">
        <v>440</v>
      </c>
      <c r="E43" s="86" t="s">
        <v>403</v>
      </c>
      <c r="F43" s="86" t="s">
        <v>420</v>
      </c>
      <c r="G43" s="88">
        <v>1600</v>
      </c>
      <c r="H43" s="87">
        <v>0</v>
      </c>
      <c r="I43" s="88">
        <f t="shared" si="10"/>
        <v>0</v>
      </c>
      <c r="J43" s="88">
        <f t="shared" si="11"/>
        <v>128</v>
      </c>
      <c r="K43" s="88">
        <f t="shared" si="12"/>
        <v>35</v>
      </c>
      <c r="L43" s="88">
        <f t="shared" si="13"/>
        <v>8</v>
      </c>
      <c r="M43" s="88">
        <v>0</v>
      </c>
      <c r="N43" s="88">
        <v>0</v>
      </c>
      <c r="O43" s="84">
        <f t="shared" si="6"/>
        <v>171</v>
      </c>
      <c r="P43" s="88">
        <f t="shared" si="14"/>
        <v>160</v>
      </c>
      <c r="Q43" s="84">
        <f t="shared" si="8"/>
        <v>331</v>
      </c>
      <c r="R43" s="84"/>
      <c r="S43" s="103"/>
      <c r="T43" s="100"/>
      <c r="U43" s="88">
        <v>0</v>
      </c>
      <c r="V43" s="88">
        <f t="shared" si="9"/>
        <v>1269</v>
      </c>
      <c r="W43" s="101">
        <f>ROUND(MAX((V43-3500)*1%*{3,10,20,25,30,35,45}-5*{0,21,111,201,551,1101,2701},0),2)</f>
        <v>0</v>
      </c>
      <c r="X43" s="104">
        <f t="shared" si="15"/>
        <v>1269</v>
      </c>
      <c r="Y43" s="108"/>
    </row>
    <row r="44" s="69" customFormat="1" ht="15.75" customHeight="1" spans="1:25">
      <c r="A44" s="80"/>
      <c r="B44" s="85">
        <v>40</v>
      </c>
      <c r="C44" s="86">
        <v>40</v>
      </c>
      <c r="D44" s="86" t="s">
        <v>441</v>
      </c>
      <c r="E44" s="86" t="s">
        <v>403</v>
      </c>
      <c r="F44" s="86" t="s">
        <v>420</v>
      </c>
      <c r="G44" s="88">
        <v>1600</v>
      </c>
      <c r="H44" s="87">
        <v>0</v>
      </c>
      <c r="I44" s="88">
        <f t="shared" si="10"/>
        <v>0</v>
      </c>
      <c r="J44" s="88">
        <f t="shared" si="11"/>
        <v>128</v>
      </c>
      <c r="K44" s="88">
        <f t="shared" si="12"/>
        <v>35</v>
      </c>
      <c r="L44" s="88">
        <f t="shared" si="13"/>
        <v>8</v>
      </c>
      <c r="M44" s="88">
        <v>0</v>
      </c>
      <c r="N44" s="88">
        <v>0</v>
      </c>
      <c r="O44" s="84">
        <f t="shared" si="6"/>
        <v>171</v>
      </c>
      <c r="P44" s="88">
        <f t="shared" si="14"/>
        <v>160</v>
      </c>
      <c r="Q44" s="84">
        <f t="shared" si="8"/>
        <v>331</v>
      </c>
      <c r="R44" s="84"/>
      <c r="S44" s="103"/>
      <c r="T44" s="100"/>
      <c r="U44" s="88">
        <v>0</v>
      </c>
      <c r="V44" s="88">
        <f t="shared" si="9"/>
        <v>1269</v>
      </c>
      <c r="W44" s="101">
        <f>ROUND(MAX((V44-3500)*1%*{3,10,20,25,30,35,45}-5*{0,21,111,201,551,1101,2701},0),2)</f>
        <v>0</v>
      </c>
      <c r="X44" s="104">
        <f t="shared" si="15"/>
        <v>1269</v>
      </c>
      <c r="Y44" s="108"/>
    </row>
    <row r="45" s="69" customFormat="1" ht="15.75" customHeight="1" spans="1:25">
      <c r="A45" s="80"/>
      <c r="B45" s="85">
        <v>41</v>
      </c>
      <c r="C45" s="86">
        <v>41</v>
      </c>
      <c r="D45" s="86" t="s">
        <v>442</v>
      </c>
      <c r="E45" s="86" t="s">
        <v>403</v>
      </c>
      <c r="F45" s="86" t="s">
        <v>420</v>
      </c>
      <c r="G45" s="88">
        <v>1600</v>
      </c>
      <c r="H45" s="87">
        <v>0</v>
      </c>
      <c r="I45" s="88">
        <f t="shared" si="10"/>
        <v>0</v>
      </c>
      <c r="J45" s="88">
        <f t="shared" si="11"/>
        <v>128</v>
      </c>
      <c r="K45" s="88">
        <f t="shared" si="12"/>
        <v>35</v>
      </c>
      <c r="L45" s="88">
        <f t="shared" si="13"/>
        <v>8</v>
      </c>
      <c r="M45" s="88">
        <v>0</v>
      </c>
      <c r="N45" s="88">
        <v>0</v>
      </c>
      <c r="O45" s="84">
        <f t="shared" si="6"/>
        <v>171</v>
      </c>
      <c r="P45" s="88">
        <f t="shared" si="14"/>
        <v>160</v>
      </c>
      <c r="Q45" s="84">
        <f t="shared" si="8"/>
        <v>331</v>
      </c>
      <c r="R45" s="84"/>
      <c r="S45" s="103"/>
      <c r="T45" s="100"/>
      <c r="U45" s="88">
        <v>0</v>
      </c>
      <c r="V45" s="88">
        <f t="shared" si="9"/>
        <v>1269</v>
      </c>
      <c r="W45" s="101">
        <f>ROUND(MAX((V45-3500)*1%*{3,10,20,25,30,35,45}-5*{0,21,111,201,551,1101,2701},0),2)</f>
        <v>0</v>
      </c>
      <c r="X45" s="104">
        <f t="shared" si="15"/>
        <v>1269</v>
      </c>
      <c r="Y45" s="108"/>
    </row>
    <row r="46" s="69" customFormat="1" ht="15.75" customHeight="1" spans="1:25">
      <c r="A46" s="80"/>
      <c r="B46" s="85">
        <v>42</v>
      </c>
      <c r="C46" s="86">
        <v>42</v>
      </c>
      <c r="D46" s="86" t="s">
        <v>443</v>
      </c>
      <c r="E46" s="86" t="s">
        <v>403</v>
      </c>
      <c r="F46" s="86" t="s">
        <v>420</v>
      </c>
      <c r="G46" s="88">
        <v>1600</v>
      </c>
      <c r="H46" s="87">
        <v>0</v>
      </c>
      <c r="I46" s="88">
        <f t="shared" si="10"/>
        <v>0</v>
      </c>
      <c r="J46" s="88">
        <f t="shared" si="11"/>
        <v>128</v>
      </c>
      <c r="K46" s="88">
        <f t="shared" si="12"/>
        <v>35</v>
      </c>
      <c r="L46" s="88">
        <f t="shared" si="13"/>
        <v>8</v>
      </c>
      <c r="M46" s="88">
        <v>0</v>
      </c>
      <c r="N46" s="88">
        <v>0</v>
      </c>
      <c r="O46" s="84">
        <f t="shared" si="6"/>
        <v>171</v>
      </c>
      <c r="P46" s="88">
        <f t="shared" si="14"/>
        <v>160</v>
      </c>
      <c r="Q46" s="84">
        <f t="shared" si="8"/>
        <v>331</v>
      </c>
      <c r="R46" s="84"/>
      <c r="S46" s="103"/>
      <c r="T46" s="100"/>
      <c r="U46" s="88">
        <v>0</v>
      </c>
      <c r="V46" s="88">
        <f t="shared" si="9"/>
        <v>1269</v>
      </c>
      <c r="W46" s="101">
        <f>ROUND(MAX((V46-3500)*1%*{3,10,20,25,30,35,45}-5*{0,21,111,201,551,1101,2701},0),2)</f>
        <v>0</v>
      </c>
      <c r="X46" s="104">
        <f t="shared" si="15"/>
        <v>1269</v>
      </c>
      <c r="Y46" s="108"/>
    </row>
    <row r="47" s="69" customFormat="1" ht="15.75" customHeight="1" spans="1:25">
      <c r="A47" s="80"/>
      <c r="B47" s="85">
        <v>43</v>
      </c>
      <c r="C47" s="86">
        <v>43</v>
      </c>
      <c r="D47" s="86" t="s">
        <v>444</v>
      </c>
      <c r="E47" s="86" t="s">
        <v>403</v>
      </c>
      <c r="F47" s="86" t="s">
        <v>420</v>
      </c>
      <c r="G47" s="88">
        <v>1600</v>
      </c>
      <c r="H47" s="87">
        <v>0</v>
      </c>
      <c r="I47" s="88">
        <f t="shared" si="10"/>
        <v>0</v>
      </c>
      <c r="J47" s="88">
        <f t="shared" si="11"/>
        <v>128</v>
      </c>
      <c r="K47" s="88">
        <f t="shared" si="12"/>
        <v>35</v>
      </c>
      <c r="L47" s="88">
        <f t="shared" si="13"/>
        <v>8</v>
      </c>
      <c r="M47" s="88">
        <v>0</v>
      </c>
      <c r="N47" s="88">
        <v>0</v>
      </c>
      <c r="O47" s="84">
        <f t="shared" si="6"/>
        <v>171</v>
      </c>
      <c r="P47" s="88">
        <f t="shared" si="14"/>
        <v>160</v>
      </c>
      <c r="Q47" s="84">
        <f t="shared" si="8"/>
        <v>331</v>
      </c>
      <c r="R47" s="84"/>
      <c r="S47" s="103"/>
      <c r="T47" s="100"/>
      <c r="U47" s="88">
        <v>0</v>
      </c>
      <c r="V47" s="88">
        <f t="shared" si="9"/>
        <v>1269</v>
      </c>
      <c r="W47" s="101">
        <f>ROUND(MAX((V47-3500)*1%*{3,10,20,25,30,35,45}-5*{0,21,111,201,551,1101,2701},0),2)</f>
        <v>0</v>
      </c>
      <c r="X47" s="104">
        <f t="shared" si="15"/>
        <v>1269</v>
      </c>
      <c r="Y47" s="108"/>
    </row>
    <row r="48" s="69" customFormat="1" ht="15.75" customHeight="1" spans="1:25">
      <c r="A48" s="80"/>
      <c r="B48" s="85">
        <v>44</v>
      </c>
      <c r="C48" s="86">
        <v>44</v>
      </c>
      <c r="D48" s="86" t="s">
        <v>445</v>
      </c>
      <c r="E48" s="86" t="s">
        <v>403</v>
      </c>
      <c r="F48" s="86" t="s">
        <v>420</v>
      </c>
      <c r="G48" s="88">
        <v>1600</v>
      </c>
      <c r="H48" s="87">
        <v>0</v>
      </c>
      <c r="I48" s="88">
        <f t="shared" si="10"/>
        <v>0</v>
      </c>
      <c r="J48" s="88">
        <f t="shared" si="11"/>
        <v>128</v>
      </c>
      <c r="K48" s="88">
        <f t="shared" si="12"/>
        <v>35</v>
      </c>
      <c r="L48" s="88">
        <f t="shared" si="13"/>
        <v>8</v>
      </c>
      <c r="M48" s="88">
        <v>0</v>
      </c>
      <c r="N48" s="88">
        <v>0</v>
      </c>
      <c r="O48" s="84">
        <f t="shared" si="6"/>
        <v>171</v>
      </c>
      <c r="P48" s="88">
        <f t="shared" si="14"/>
        <v>160</v>
      </c>
      <c r="Q48" s="84">
        <f t="shared" si="8"/>
        <v>331</v>
      </c>
      <c r="R48" s="84"/>
      <c r="S48" s="103"/>
      <c r="T48" s="100"/>
      <c r="U48" s="88">
        <v>0</v>
      </c>
      <c r="V48" s="88">
        <f t="shared" si="9"/>
        <v>1269</v>
      </c>
      <c r="W48" s="101">
        <f>ROUND(MAX((V48-3500)*1%*{3,10,20,25,30,35,45}-5*{0,21,111,201,551,1101,2701},0),2)</f>
        <v>0</v>
      </c>
      <c r="X48" s="104">
        <f t="shared" si="15"/>
        <v>1269</v>
      </c>
      <c r="Y48" s="108"/>
    </row>
    <row r="49" s="69" customFormat="1" ht="15.75" customHeight="1" spans="1:25">
      <c r="A49" s="80"/>
      <c r="B49" s="85">
        <v>45</v>
      </c>
      <c r="C49" s="86">
        <v>45</v>
      </c>
      <c r="D49" s="86" t="s">
        <v>446</v>
      </c>
      <c r="E49" s="86" t="s">
        <v>403</v>
      </c>
      <c r="F49" s="86" t="s">
        <v>420</v>
      </c>
      <c r="G49" s="88">
        <v>1600</v>
      </c>
      <c r="H49" s="87">
        <v>0</v>
      </c>
      <c r="I49" s="88">
        <f t="shared" si="10"/>
        <v>0</v>
      </c>
      <c r="J49" s="88">
        <f t="shared" si="11"/>
        <v>128</v>
      </c>
      <c r="K49" s="88">
        <f t="shared" si="12"/>
        <v>35</v>
      </c>
      <c r="L49" s="88">
        <f t="shared" si="13"/>
        <v>8</v>
      </c>
      <c r="M49" s="88">
        <v>0</v>
      </c>
      <c r="N49" s="88">
        <v>0</v>
      </c>
      <c r="O49" s="84">
        <f t="shared" si="6"/>
        <v>171</v>
      </c>
      <c r="P49" s="88">
        <f t="shared" si="14"/>
        <v>160</v>
      </c>
      <c r="Q49" s="84">
        <f t="shared" si="8"/>
        <v>331</v>
      </c>
      <c r="R49" s="84"/>
      <c r="S49" s="103"/>
      <c r="T49" s="100"/>
      <c r="U49" s="88">
        <v>0</v>
      </c>
      <c r="V49" s="88">
        <f t="shared" si="9"/>
        <v>1269</v>
      </c>
      <c r="W49" s="101">
        <f>ROUND(MAX((V49-3500)*1%*{3,10,20,25,30,35,45}-5*{0,21,111,201,551,1101,2701},0),2)</f>
        <v>0</v>
      </c>
      <c r="X49" s="104">
        <f t="shared" si="15"/>
        <v>1269</v>
      </c>
      <c r="Y49" s="108"/>
    </row>
    <row r="50" s="69" customFormat="1" ht="15.75" customHeight="1" spans="1:25">
      <c r="A50" s="80"/>
      <c r="B50" s="85">
        <v>46</v>
      </c>
      <c r="C50" s="86">
        <v>46</v>
      </c>
      <c r="D50" s="86" t="s">
        <v>447</v>
      </c>
      <c r="E50" s="86" t="s">
        <v>403</v>
      </c>
      <c r="F50" s="86" t="s">
        <v>420</v>
      </c>
      <c r="G50" s="88">
        <v>1600</v>
      </c>
      <c r="H50" s="87">
        <v>0</v>
      </c>
      <c r="I50" s="88">
        <f t="shared" si="10"/>
        <v>0</v>
      </c>
      <c r="J50" s="88">
        <f t="shared" si="11"/>
        <v>128</v>
      </c>
      <c r="K50" s="88">
        <f t="shared" si="12"/>
        <v>35</v>
      </c>
      <c r="L50" s="88">
        <f t="shared" si="13"/>
        <v>8</v>
      </c>
      <c r="M50" s="88">
        <v>0</v>
      </c>
      <c r="N50" s="88">
        <v>0</v>
      </c>
      <c r="O50" s="84">
        <f t="shared" si="6"/>
        <v>171</v>
      </c>
      <c r="P50" s="88">
        <f t="shared" si="14"/>
        <v>160</v>
      </c>
      <c r="Q50" s="84">
        <f t="shared" si="8"/>
        <v>331</v>
      </c>
      <c r="R50" s="84"/>
      <c r="S50" s="103"/>
      <c r="T50" s="100"/>
      <c r="U50" s="88">
        <v>0</v>
      </c>
      <c r="V50" s="88">
        <f t="shared" si="9"/>
        <v>1269</v>
      </c>
      <c r="W50" s="101">
        <f>ROUND(MAX((V50-3500)*1%*{3,10,20,25,30,35,45}-5*{0,21,111,201,551,1101,2701},0),2)</f>
        <v>0</v>
      </c>
      <c r="X50" s="104">
        <f t="shared" si="15"/>
        <v>1269</v>
      </c>
      <c r="Y50" s="108"/>
    </row>
    <row r="51" s="69" customFormat="1" ht="15.75" customHeight="1" spans="1:25">
      <c r="A51" s="80"/>
      <c r="B51" s="85">
        <v>47</v>
      </c>
      <c r="C51" s="86">
        <v>47</v>
      </c>
      <c r="D51" s="86" t="s">
        <v>448</v>
      </c>
      <c r="E51" s="86" t="s">
        <v>403</v>
      </c>
      <c r="F51" s="86" t="s">
        <v>420</v>
      </c>
      <c r="G51" s="88">
        <v>1600</v>
      </c>
      <c r="H51" s="87">
        <v>0</v>
      </c>
      <c r="I51" s="88">
        <f t="shared" si="10"/>
        <v>0</v>
      </c>
      <c r="J51" s="88">
        <f t="shared" si="11"/>
        <v>128</v>
      </c>
      <c r="K51" s="88">
        <f t="shared" si="12"/>
        <v>35</v>
      </c>
      <c r="L51" s="88">
        <f t="shared" si="13"/>
        <v>8</v>
      </c>
      <c r="M51" s="88">
        <v>0</v>
      </c>
      <c r="N51" s="88">
        <v>0</v>
      </c>
      <c r="O51" s="84">
        <f t="shared" si="6"/>
        <v>171</v>
      </c>
      <c r="P51" s="88">
        <f t="shared" si="14"/>
        <v>160</v>
      </c>
      <c r="Q51" s="84">
        <f t="shared" si="8"/>
        <v>331</v>
      </c>
      <c r="R51" s="84"/>
      <c r="S51" s="103"/>
      <c r="T51" s="100"/>
      <c r="U51" s="88">
        <v>0</v>
      </c>
      <c r="V51" s="88">
        <f t="shared" si="9"/>
        <v>1269</v>
      </c>
      <c r="W51" s="101">
        <f>ROUND(MAX((V51-3500)*1%*{3,10,20,25,30,35,45}-5*{0,21,111,201,551,1101,2701},0),2)</f>
        <v>0</v>
      </c>
      <c r="X51" s="104">
        <f t="shared" si="15"/>
        <v>1269</v>
      </c>
      <c r="Y51" s="108"/>
    </row>
    <row r="52" s="69" customFormat="1" ht="15.75" customHeight="1" spans="1:25">
      <c r="A52" s="80"/>
      <c r="B52" s="85">
        <v>48</v>
      </c>
      <c r="C52" s="86">
        <v>48</v>
      </c>
      <c r="D52" s="86" t="s">
        <v>449</v>
      </c>
      <c r="E52" s="86" t="s">
        <v>403</v>
      </c>
      <c r="F52" s="86" t="s">
        <v>420</v>
      </c>
      <c r="G52" s="88">
        <v>1600</v>
      </c>
      <c r="H52" s="87">
        <v>0</v>
      </c>
      <c r="I52" s="88">
        <f t="shared" si="10"/>
        <v>0</v>
      </c>
      <c r="J52" s="88">
        <f t="shared" si="11"/>
        <v>128</v>
      </c>
      <c r="K52" s="88">
        <f t="shared" si="12"/>
        <v>35</v>
      </c>
      <c r="L52" s="88">
        <f t="shared" si="13"/>
        <v>8</v>
      </c>
      <c r="M52" s="88">
        <v>0</v>
      </c>
      <c r="N52" s="88">
        <v>0</v>
      </c>
      <c r="O52" s="84">
        <f t="shared" si="6"/>
        <v>171</v>
      </c>
      <c r="P52" s="88">
        <f t="shared" si="14"/>
        <v>160</v>
      </c>
      <c r="Q52" s="84">
        <f t="shared" si="8"/>
        <v>331</v>
      </c>
      <c r="R52" s="84"/>
      <c r="S52" s="103"/>
      <c r="T52" s="100"/>
      <c r="U52" s="88">
        <v>0</v>
      </c>
      <c r="V52" s="88">
        <f t="shared" si="9"/>
        <v>1269</v>
      </c>
      <c r="W52" s="101">
        <f>ROUND(MAX((V52-3500)*1%*{3,10,20,25,30,35,45}-5*{0,21,111,201,551,1101,2701},0),2)</f>
        <v>0</v>
      </c>
      <c r="X52" s="104">
        <f t="shared" si="15"/>
        <v>1269</v>
      </c>
      <c r="Y52" s="108"/>
    </row>
    <row r="53" s="69" customFormat="1" ht="15.75" customHeight="1" spans="1:25">
      <c r="A53" s="80"/>
      <c r="B53" s="85">
        <v>49</v>
      </c>
      <c r="C53" s="86">
        <v>49</v>
      </c>
      <c r="D53" s="86" t="s">
        <v>450</v>
      </c>
      <c r="E53" s="86" t="s">
        <v>403</v>
      </c>
      <c r="F53" s="86" t="s">
        <v>420</v>
      </c>
      <c r="G53" s="88">
        <v>1600</v>
      </c>
      <c r="H53" s="87">
        <v>0</v>
      </c>
      <c r="I53" s="88">
        <f t="shared" si="10"/>
        <v>0</v>
      </c>
      <c r="J53" s="88">
        <f t="shared" si="11"/>
        <v>128</v>
      </c>
      <c r="K53" s="88">
        <f t="shared" si="12"/>
        <v>35</v>
      </c>
      <c r="L53" s="88">
        <f t="shared" si="13"/>
        <v>8</v>
      </c>
      <c r="M53" s="88">
        <v>0</v>
      </c>
      <c r="N53" s="88">
        <v>0</v>
      </c>
      <c r="O53" s="84">
        <f t="shared" si="6"/>
        <v>171</v>
      </c>
      <c r="P53" s="88">
        <f t="shared" si="14"/>
        <v>160</v>
      </c>
      <c r="Q53" s="84">
        <f t="shared" si="8"/>
        <v>331</v>
      </c>
      <c r="R53" s="84"/>
      <c r="S53" s="103"/>
      <c r="T53" s="100"/>
      <c r="U53" s="88">
        <v>0</v>
      </c>
      <c r="V53" s="88">
        <f t="shared" si="9"/>
        <v>1269</v>
      </c>
      <c r="W53" s="101">
        <f>ROUND(MAX((V53-3500)*1%*{3,10,20,25,30,35,45}-5*{0,21,111,201,551,1101,2701},0),2)</f>
        <v>0</v>
      </c>
      <c r="X53" s="104">
        <f t="shared" si="15"/>
        <v>1269</v>
      </c>
      <c r="Y53" s="108"/>
    </row>
    <row r="54" s="69" customFormat="1" ht="15.75" customHeight="1" spans="1:25">
      <c r="A54" s="80"/>
      <c r="B54" s="85">
        <v>50</v>
      </c>
      <c r="C54" s="86">
        <v>50</v>
      </c>
      <c r="D54" s="86" t="s">
        <v>451</v>
      </c>
      <c r="E54" s="86" t="s">
        <v>403</v>
      </c>
      <c r="F54" s="86" t="s">
        <v>420</v>
      </c>
      <c r="G54" s="88">
        <v>1600</v>
      </c>
      <c r="H54" s="87">
        <v>0</v>
      </c>
      <c r="I54" s="88">
        <f t="shared" si="10"/>
        <v>0</v>
      </c>
      <c r="J54" s="88">
        <f t="shared" si="11"/>
        <v>128</v>
      </c>
      <c r="K54" s="88">
        <f t="shared" si="12"/>
        <v>35</v>
      </c>
      <c r="L54" s="88">
        <f t="shared" si="13"/>
        <v>8</v>
      </c>
      <c r="M54" s="88">
        <v>0</v>
      </c>
      <c r="N54" s="88">
        <v>0</v>
      </c>
      <c r="O54" s="84">
        <f t="shared" si="6"/>
        <v>171</v>
      </c>
      <c r="P54" s="88">
        <f t="shared" si="14"/>
        <v>160</v>
      </c>
      <c r="Q54" s="84">
        <f t="shared" si="8"/>
        <v>331</v>
      </c>
      <c r="R54" s="84"/>
      <c r="S54" s="103"/>
      <c r="T54" s="100"/>
      <c r="U54" s="88">
        <v>0</v>
      </c>
      <c r="V54" s="88">
        <f t="shared" si="9"/>
        <v>1269</v>
      </c>
      <c r="W54" s="101">
        <f>ROUND(MAX((V54-3500)*1%*{3,10,20,25,30,35,45}-5*{0,21,111,201,551,1101,2701},0),2)</f>
        <v>0</v>
      </c>
      <c r="X54" s="104">
        <f t="shared" si="15"/>
        <v>1269</v>
      </c>
      <c r="Y54" s="108"/>
    </row>
    <row r="55" s="69" customFormat="1" ht="15.75" customHeight="1" spans="1:25">
      <c r="A55" s="80"/>
      <c r="B55" s="85">
        <v>51</v>
      </c>
      <c r="C55" s="86">
        <v>51</v>
      </c>
      <c r="D55" s="86" t="s">
        <v>452</v>
      </c>
      <c r="E55" s="86" t="s">
        <v>403</v>
      </c>
      <c r="F55" s="86" t="s">
        <v>420</v>
      </c>
      <c r="G55" s="88">
        <v>1600</v>
      </c>
      <c r="H55" s="87">
        <v>0</v>
      </c>
      <c r="I55" s="88">
        <f t="shared" si="10"/>
        <v>0</v>
      </c>
      <c r="J55" s="88">
        <f t="shared" si="11"/>
        <v>128</v>
      </c>
      <c r="K55" s="88">
        <f t="shared" si="12"/>
        <v>35</v>
      </c>
      <c r="L55" s="88">
        <f t="shared" si="13"/>
        <v>8</v>
      </c>
      <c r="M55" s="88">
        <v>0</v>
      </c>
      <c r="N55" s="88">
        <v>0</v>
      </c>
      <c r="O55" s="84">
        <f t="shared" si="6"/>
        <v>171</v>
      </c>
      <c r="P55" s="88">
        <f t="shared" si="14"/>
        <v>160</v>
      </c>
      <c r="Q55" s="84">
        <f t="shared" si="8"/>
        <v>331</v>
      </c>
      <c r="R55" s="84"/>
      <c r="S55" s="103"/>
      <c r="T55" s="100"/>
      <c r="U55" s="88">
        <v>0</v>
      </c>
      <c r="V55" s="88">
        <f t="shared" si="9"/>
        <v>1269</v>
      </c>
      <c r="W55" s="101">
        <f>ROUND(MAX((V55-3500)*1%*{3,10,20,25,30,35,45}-5*{0,21,111,201,551,1101,2701},0),2)</f>
        <v>0</v>
      </c>
      <c r="X55" s="104">
        <f t="shared" si="15"/>
        <v>1269</v>
      </c>
      <c r="Y55" s="108"/>
    </row>
    <row r="56" s="69" customFormat="1" ht="15.75" customHeight="1" spans="1:25">
      <c r="A56" s="80"/>
      <c r="B56" s="85">
        <v>52</v>
      </c>
      <c r="C56" s="86">
        <v>52</v>
      </c>
      <c r="D56" s="86" t="s">
        <v>453</v>
      </c>
      <c r="E56" s="86" t="s">
        <v>403</v>
      </c>
      <c r="F56" s="86" t="s">
        <v>420</v>
      </c>
      <c r="G56" s="88">
        <v>1600</v>
      </c>
      <c r="H56" s="87">
        <v>0</v>
      </c>
      <c r="I56" s="88">
        <f t="shared" si="10"/>
        <v>0</v>
      </c>
      <c r="J56" s="88">
        <f t="shared" si="11"/>
        <v>128</v>
      </c>
      <c r="K56" s="88">
        <f t="shared" si="12"/>
        <v>35</v>
      </c>
      <c r="L56" s="88">
        <f t="shared" si="13"/>
        <v>8</v>
      </c>
      <c r="M56" s="88">
        <v>0</v>
      </c>
      <c r="N56" s="88">
        <v>0</v>
      </c>
      <c r="O56" s="84">
        <f t="shared" si="6"/>
        <v>171</v>
      </c>
      <c r="P56" s="88">
        <f t="shared" si="14"/>
        <v>160</v>
      </c>
      <c r="Q56" s="84">
        <f t="shared" si="8"/>
        <v>331</v>
      </c>
      <c r="R56" s="84"/>
      <c r="S56" s="103"/>
      <c r="T56" s="100"/>
      <c r="U56" s="88">
        <v>0</v>
      </c>
      <c r="V56" s="88">
        <f t="shared" si="9"/>
        <v>1269</v>
      </c>
      <c r="W56" s="101">
        <f>ROUND(MAX((V56-3500)*1%*{3,10,20,25,30,35,45}-5*{0,21,111,201,551,1101,2701},0),2)</f>
        <v>0</v>
      </c>
      <c r="X56" s="104">
        <f t="shared" si="15"/>
        <v>1269</v>
      </c>
      <c r="Y56" s="108"/>
    </row>
    <row r="57" s="69" customFormat="1" ht="15.75" customHeight="1" spans="1:25">
      <c r="A57" s="80"/>
      <c r="B57" s="85">
        <v>53</v>
      </c>
      <c r="C57" s="86">
        <v>53</v>
      </c>
      <c r="D57" s="86" t="s">
        <v>454</v>
      </c>
      <c r="E57" s="86" t="s">
        <v>403</v>
      </c>
      <c r="F57" s="86" t="s">
        <v>420</v>
      </c>
      <c r="G57" s="88">
        <v>1600</v>
      </c>
      <c r="H57" s="87">
        <v>0</v>
      </c>
      <c r="I57" s="88">
        <f t="shared" si="10"/>
        <v>0</v>
      </c>
      <c r="J57" s="88">
        <f t="shared" si="11"/>
        <v>128</v>
      </c>
      <c r="K57" s="88">
        <f t="shared" si="12"/>
        <v>35</v>
      </c>
      <c r="L57" s="88">
        <f t="shared" si="13"/>
        <v>8</v>
      </c>
      <c r="M57" s="88">
        <v>0</v>
      </c>
      <c r="N57" s="88">
        <v>0</v>
      </c>
      <c r="O57" s="84">
        <f t="shared" si="6"/>
        <v>171</v>
      </c>
      <c r="P57" s="88">
        <f t="shared" si="14"/>
        <v>160</v>
      </c>
      <c r="Q57" s="84">
        <f t="shared" si="8"/>
        <v>331</v>
      </c>
      <c r="R57" s="84"/>
      <c r="S57" s="103"/>
      <c r="T57" s="100"/>
      <c r="U57" s="88">
        <v>0</v>
      </c>
      <c r="V57" s="88">
        <f t="shared" si="9"/>
        <v>1269</v>
      </c>
      <c r="W57" s="101">
        <f>ROUND(MAX((V57-3500)*1%*{3,10,20,25,30,35,45}-5*{0,21,111,201,551,1101,2701},0),2)</f>
        <v>0</v>
      </c>
      <c r="X57" s="104">
        <f t="shared" si="15"/>
        <v>1269</v>
      </c>
      <c r="Y57" s="108"/>
    </row>
    <row r="58" s="69" customFormat="1" ht="15.75" customHeight="1" spans="1:25">
      <c r="A58" s="80"/>
      <c r="B58" s="85">
        <v>54</v>
      </c>
      <c r="C58" s="86">
        <v>54</v>
      </c>
      <c r="D58" s="86" t="s">
        <v>455</v>
      </c>
      <c r="E58" s="86" t="s">
        <v>403</v>
      </c>
      <c r="F58" s="86" t="s">
        <v>420</v>
      </c>
      <c r="G58" s="88">
        <v>1600</v>
      </c>
      <c r="H58" s="87">
        <v>0</v>
      </c>
      <c r="I58" s="88">
        <f t="shared" si="10"/>
        <v>0</v>
      </c>
      <c r="J58" s="88">
        <f t="shared" si="11"/>
        <v>128</v>
      </c>
      <c r="K58" s="88">
        <f t="shared" si="12"/>
        <v>35</v>
      </c>
      <c r="L58" s="88">
        <f t="shared" si="13"/>
        <v>8</v>
      </c>
      <c r="M58" s="88">
        <v>0</v>
      </c>
      <c r="N58" s="88">
        <v>0</v>
      </c>
      <c r="O58" s="84">
        <f t="shared" si="6"/>
        <v>171</v>
      </c>
      <c r="P58" s="88">
        <f t="shared" si="14"/>
        <v>160</v>
      </c>
      <c r="Q58" s="84">
        <f t="shared" si="8"/>
        <v>331</v>
      </c>
      <c r="R58" s="84"/>
      <c r="S58" s="103"/>
      <c r="T58" s="100"/>
      <c r="U58" s="88">
        <v>0</v>
      </c>
      <c r="V58" s="88">
        <f t="shared" si="9"/>
        <v>1269</v>
      </c>
      <c r="W58" s="101">
        <f>ROUND(MAX((V58-3500)*1%*{3,10,20,25,30,35,45}-5*{0,21,111,201,551,1101,2701},0),2)</f>
        <v>0</v>
      </c>
      <c r="X58" s="104">
        <f t="shared" si="15"/>
        <v>1269</v>
      </c>
      <c r="Y58" s="108"/>
    </row>
    <row r="59" s="69" customFormat="1" ht="15.75" customHeight="1" spans="1:25">
      <c r="A59" s="80"/>
      <c r="B59" s="85">
        <v>55</v>
      </c>
      <c r="C59" s="86">
        <v>55</v>
      </c>
      <c r="D59" s="86" t="s">
        <v>456</v>
      </c>
      <c r="E59" s="86" t="s">
        <v>403</v>
      </c>
      <c r="F59" s="86" t="s">
        <v>420</v>
      </c>
      <c r="G59" s="88">
        <v>1600</v>
      </c>
      <c r="H59" s="87">
        <v>0</v>
      </c>
      <c r="I59" s="88">
        <f t="shared" si="10"/>
        <v>0</v>
      </c>
      <c r="J59" s="88">
        <f t="shared" si="11"/>
        <v>128</v>
      </c>
      <c r="K59" s="88">
        <f t="shared" si="12"/>
        <v>35</v>
      </c>
      <c r="L59" s="88">
        <f t="shared" si="13"/>
        <v>8</v>
      </c>
      <c r="M59" s="88">
        <v>0</v>
      </c>
      <c r="N59" s="88">
        <v>0</v>
      </c>
      <c r="O59" s="84">
        <f t="shared" si="6"/>
        <v>171</v>
      </c>
      <c r="P59" s="88">
        <f t="shared" si="14"/>
        <v>160</v>
      </c>
      <c r="Q59" s="84">
        <f t="shared" si="8"/>
        <v>331</v>
      </c>
      <c r="R59" s="84"/>
      <c r="S59" s="103"/>
      <c r="T59" s="100"/>
      <c r="U59" s="88">
        <v>0</v>
      </c>
      <c r="V59" s="88">
        <f t="shared" si="9"/>
        <v>1269</v>
      </c>
      <c r="W59" s="101">
        <f>ROUND(MAX((V59-3500)*1%*{3,10,20,25,30,35,45}-5*{0,21,111,201,551,1101,2701},0),2)</f>
        <v>0</v>
      </c>
      <c r="X59" s="104">
        <f t="shared" si="15"/>
        <v>1269</v>
      </c>
      <c r="Y59" s="108"/>
    </row>
    <row r="60" s="69" customFormat="1" ht="15.75" customHeight="1" spans="1:25">
      <c r="A60" s="80"/>
      <c r="B60" s="85">
        <v>56</v>
      </c>
      <c r="C60" s="86">
        <v>56</v>
      </c>
      <c r="D60" s="86" t="s">
        <v>457</v>
      </c>
      <c r="E60" s="86" t="s">
        <v>403</v>
      </c>
      <c r="F60" s="86" t="s">
        <v>420</v>
      </c>
      <c r="G60" s="88">
        <v>1600</v>
      </c>
      <c r="H60" s="87">
        <v>0</v>
      </c>
      <c r="I60" s="88">
        <f t="shared" si="10"/>
        <v>0</v>
      </c>
      <c r="J60" s="88">
        <f t="shared" si="11"/>
        <v>128</v>
      </c>
      <c r="K60" s="88">
        <f t="shared" si="12"/>
        <v>35</v>
      </c>
      <c r="L60" s="88">
        <f t="shared" si="13"/>
        <v>8</v>
      </c>
      <c r="M60" s="88">
        <v>0</v>
      </c>
      <c r="N60" s="88">
        <v>0</v>
      </c>
      <c r="O60" s="84">
        <f t="shared" si="6"/>
        <v>171</v>
      </c>
      <c r="P60" s="88">
        <f t="shared" si="14"/>
        <v>160</v>
      </c>
      <c r="Q60" s="84">
        <f t="shared" si="8"/>
        <v>331</v>
      </c>
      <c r="R60" s="84"/>
      <c r="S60" s="103"/>
      <c r="T60" s="100"/>
      <c r="U60" s="88">
        <v>0</v>
      </c>
      <c r="V60" s="88">
        <f t="shared" si="9"/>
        <v>1269</v>
      </c>
      <c r="W60" s="101">
        <f>ROUND(MAX((V60-3500)*1%*{3,10,20,25,30,35,45}-5*{0,21,111,201,551,1101,2701},0),2)</f>
        <v>0</v>
      </c>
      <c r="X60" s="104">
        <f t="shared" si="15"/>
        <v>1269</v>
      </c>
      <c r="Y60" s="108"/>
    </row>
    <row r="61" s="69" customFormat="1" ht="15.75" customHeight="1" spans="1:25">
      <c r="A61" s="80"/>
      <c r="B61" s="85">
        <v>57</v>
      </c>
      <c r="C61" s="86">
        <v>57</v>
      </c>
      <c r="D61" s="86" t="s">
        <v>458</v>
      </c>
      <c r="E61" s="86" t="s">
        <v>403</v>
      </c>
      <c r="F61" s="86" t="s">
        <v>420</v>
      </c>
      <c r="G61" s="88">
        <v>1600</v>
      </c>
      <c r="H61" s="87">
        <v>0</v>
      </c>
      <c r="I61" s="88">
        <f t="shared" si="10"/>
        <v>0</v>
      </c>
      <c r="J61" s="88">
        <f t="shared" si="11"/>
        <v>128</v>
      </c>
      <c r="K61" s="88">
        <f t="shared" si="12"/>
        <v>35</v>
      </c>
      <c r="L61" s="88">
        <f t="shared" si="13"/>
        <v>8</v>
      </c>
      <c r="M61" s="88">
        <v>0</v>
      </c>
      <c r="N61" s="88">
        <v>0</v>
      </c>
      <c r="O61" s="84">
        <f t="shared" si="6"/>
        <v>171</v>
      </c>
      <c r="P61" s="88">
        <f t="shared" si="14"/>
        <v>160</v>
      </c>
      <c r="Q61" s="84">
        <f t="shared" si="8"/>
        <v>331</v>
      </c>
      <c r="R61" s="84"/>
      <c r="S61" s="103"/>
      <c r="T61" s="100"/>
      <c r="U61" s="88">
        <v>0</v>
      </c>
      <c r="V61" s="88">
        <f t="shared" si="9"/>
        <v>1269</v>
      </c>
      <c r="W61" s="101">
        <f>ROUND(MAX((V61-3500)*1%*{3,10,20,25,30,35,45}-5*{0,21,111,201,551,1101,2701},0),2)</f>
        <v>0</v>
      </c>
      <c r="X61" s="104">
        <f t="shared" si="15"/>
        <v>1269</v>
      </c>
      <c r="Y61" s="108"/>
    </row>
    <row r="62" s="69" customFormat="1" ht="15.75" customHeight="1" spans="1:25">
      <c r="A62" s="80"/>
      <c r="B62" s="85">
        <v>58</v>
      </c>
      <c r="C62" s="86">
        <v>58</v>
      </c>
      <c r="D62" s="86" t="s">
        <v>459</v>
      </c>
      <c r="E62" s="86" t="s">
        <v>403</v>
      </c>
      <c r="F62" s="86" t="s">
        <v>420</v>
      </c>
      <c r="G62" s="88">
        <v>1600</v>
      </c>
      <c r="H62" s="87">
        <v>0</v>
      </c>
      <c r="I62" s="88">
        <f t="shared" si="10"/>
        <v>0</v>
      </c>
      <c r="J62" s="88">
        <f t="shared" si="11"/>
        <v>128</v>
      </c>
      <c r="K62" s="88">
        <f t="shared" si="12"/>
        <v>35</v>
      </c>
      <c r="L62" s="88">
        <f t="shared" si="13"/>
        <v>8</v>
      </c>
      <c r="M62" s="88">
        <v>0</v>
      </c>
      <c r="N62" s="88">
        <v>0</v>
      </c>
      <c r="O62" s="84">
        <f t="shared" si="6"/>
        <v>171</v>
      </c>
      <c r="P62" s="88">
        <f t="shared" si="14"/>
        <v>160</v>
      </c>
      <c r="Q62" s="105">
        <f t="shared" si="8"/>
        <v>331</v>
      </c>
      <c r="R62" s="84"/>
      <c r="S62" s="103"/>
      <c r="T62" s="100"/>
      <c r="U62" s="88">
        <v>0</v>
      </c>
      <c r="V62" s="88">
        <f t="shared" si="9"/>
        <v>1269</v>
      </c>
      <c r="W62" s="101">
        <f>ROUND(MAX((V62-3500)*1%*{3,10,20,25,30,35,45}-5*{0,21,111,201,551,1101,2701},0),2)</f>
        <v>0</v>
      </c>
      <c r="X62" s="104">
        <f t="shared" si="15"/>
        <v>1269</v>
      </c>
      <c r="Y62" s="108"/>
    </row>
    <row r="63" s="69" customFormat="1" ht="21.75" customHeight="1" spans="1:25">
      <c r="A63" s="80"/>
      <c r="B63" s="89" t="s">
        <v>112</v>
      </c>
      <c r="C63" s="90"/>
      <c r="D63" s="90"/>
      <c r="E63" s="90"/>
      <c r="F63" s="91"/>
      <c r="G63" s="92"/>
      <c r="H63" s="92"/>
      <c r="I63" s="92"/>
      <c r="J63" s="94">
        <f t="shared" ref="J63:R63" si="16">SUM(J5:J62)</f>
        <v>12080</v>
      </c>
      <c r="K63" s="94">
        <f t="shared" si="16"/>
        <v>3194</v>
      </c>
      <c r="L63" s="94">
        <f t="shared" si="16"/>
        <v>755</v>
      </c>
      <c r="M63" s="94">
        <f t="shared" si="16"/>
        <v>0</v>
      </c>
      <c r="N63" s="94">
        <f t="shared" si="16"/>
        <v>0</v>
      </c>
      <c r="O63" s="94">
        <f t="shared" si="16"/>
        <v>16029</v>
      </c>
      <c r="P63" s="94">
        <f t="shared" si="16"/>
        <v>15100</v>
      </c>
      <c r="Q63" s="94">
        <f t="shared" si="16"/>
        <v>31129</v>
      </c>
      <c r="R63" s="94">
        <f t="shared" si="16"/>
        <v>0</v>
      </c>
      <c r="S63" s="94"/>
      <c r="T63" s="94">
        <f>SUM(T5:T62)</f>
        <v>0</v>
      </c>
      <c r="U63" s="94">
        <f>SUM(U5:U62)</f>
        <v>0</v>
      </c>
      <c r="V63" s="94">
        <f>SUM(V5:V62)</f>
        <v>119871</v>
      </c>
      <c r="W63" s="94">
        <f>SUM(W5:W62)</f>
        <v>567.76</v>
      </c>
      <c r="X63" s="106">
        <f>SUM(X5:X62)</f>
        <v>119303.24</v>
      </c>
      <c r="Y63" s="108"/>
    </row>
    <row r="64" ht="19.5" customHeight="1" spans="1:24">
      <c r="A64" s="93" t="s">
        <v>460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ht="24" customHeight="1" spans="1:2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9" spans="2:2">
      <c r="B69" s="109" t="s">
        <v>461</v>
      </c>
    </row>
    <row r="70" spans="2:26">
      <c r="B70" s="110" t="s">
        <v>462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2:26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2:25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25" t="s">
        <v>463</v>
      </c>
      <c r="W72" s="126"/>
      <c r="X72" t="s">
        <v>464</v>
      </c>
      <c r="Y72" s="130" t="s">
        <v>465</v>
      </c>
    </row>
    <row r="73" ht="17.4" spans="2:26">
      <c r="B73" s="112" t="s">
        <v>87</v>
      </c>
      <c r="C73" s="112" t="s">
        <v>68</v>
      </c>
      <c r="D73" s="112" t="s">
        <v>69</v>
      </c>
      <c r="E73" s="112" t="s">
        <v>43</v>
      </c>
      <c r="F73" s="112" t="s">
        <v>70</v>
      </c>
      <c r="G73" s="112" t="s">
        <v>382</v>
      </c>
      <c r="H73" s="112" t="s">
        <v>89</v>
      </c>
      <c r="I73" s="112" t="s">
        <v>90</v>
      </c>
      <c r="J73" s="121" t="s">
        <v>466</v>
      </c>
      <c r="K73" s="122"/>
      <c r="L73" s="122"/>
      <c r="M73" s="122"/>
      <c r="N73" s="122"/>
      <c r="O73" s="122"/>
      <c r="P73" s="123"/>
      <c r="Q73" s="121" t="s">
        <v>467</v>
      </c>
      <c r="R73" s="122"/>
      <c r="S73" s="122"/>
      <c r="T73" s="122"/>
      <c r="U73" s="123"/>
      <c r="V73" s="127"/>
      <c r="W73" s="127"/>
      <c r="X73" s="112" t="s">
        <v>93</v>
      </c>
      <c r="Y73" s="112" t="s">
        <v>94</v>
      </c>
      <c r="Z73" s="112" t="s">
        <v>95</v>
      </c>
    </row>
    <row r="74" ht="139.2" spans="2:26">
      <c r="B74" s="112"/>
      <c r="C74" s="112"/>
      <c r="D74" s="112"/>
      <c r="E74" s="112"/>
      <c r="F74" s="112"/>
      <c r="G74" s="112"/>
      <c r="H74" s="112"/>
      <c r="I74" s="112"/>
      <c r="J74" s="112" t="s">
        <v>468</v>
      </c>
      <c r="K74" s="112" t="s">
        <v>469</v>
      </c>
      <c r="L74" s="112" t="s">
        <v>470</v>
      </c>
      <c r="M74" s="112" t="s">
        <v>471</v>
      </c>
      <c r="N74" s="112" t="s">
        <v>472</v>
      </c>
      <c r="O74" s="112" t="s">
        <v>473</v>
      </c>
      <c r="P74" s="112" t="s">
        <v>474</v>
      </c>
      <c r="Q74" s="112" t="s">
        <v>475</v>
      </c>
      <c r="R74" s="112" t="s">
        <v>476</v>
      </c>
      <c r="S74" s="112" t="s">
        <v>477</v>
      </c>
      <c r="T74" s="112" t="s">
        <v>478</v>
      </c>
      <c r="U74" s="112" t="s">
        <v>479</v>
      </c>
      <c r="V74" s="112" t="s">
        <v>480</v>
      </c>
      <c r="W74" s="112" t="s">
        <v>481</v>
      </c>
      <c r="X74" s="112"/>
      <c r="Y74" s="112"/>
      <c r="Z74" s="112"/>
    </row>
    <row r="75" ht="16.2" spans="2:26">
      <c r="B75" s="113">
        <v>1</v>
      </c>
      <c r="C75" s="114">
        <v>1101</v>
      </c>
      <c r="D75" s="115" t="s">
        <v>482</v>
      </c>
      <c r="E75" s="116" t="s">
        <v>48</v>
      </c>
      <c r="F75" s="115" t="s">
        <v>56</v>
      </c>
      <c r="G75" s="117">
        <v>10000</v>
      </c>
      <c r="H75" s="118">
        <v>0</v>
      </c>
      <c r="I75" s="118">
        <v>0</v>
      </c>
      <c r="J75" s="118">
        <f>G75*0.2</f>
        <v>2000</v>
      </c>
      <c r="K75" s="118">
        <f t="shared" ref="K75:K81" si="17">G75*0.1</f>
        <v>1000</v>
      </c>
      <c r="L75" s="118">
        <f t="shared" ref="L75:L81" si="18">G75*0.01</f>
        <v>100</v>
      </c>
      <c r="M75" s="118">
        <f t="shared" ref="M75:M81" si="19">G75*0.008</f>
        <v>80</v>
      </c>
      <c r="N75" s="118">
        <f t="shared" ref="N75:N81" si="20">G75*0.008</f>
        <v>80</v>
      </c>
      <c r="O75" s="118">
        <f t="shared" ref="O75:O81" si="21">G75*0.12</f>
        <v>1200</v>
      </c>
      <c r="P75" s="118">
        <f>J75+K75+L75+M75+N75+O75</f>
        <v>4460</v>
      </c>
      <c r="Q75" s="118">
        <f t="shared" ref="Q75:Q81" si="22">G75*0.08</f>
        <v>800</v>
      </c>
      <c r="R75" s="118">
        <f t="shared" ref="R75:R81" si="23">G75*0.02+3</f>
        <v>203</v>
      </c>
      <c r="S75" s="118">
        <f t="shared" ref="S75:S81" si="24">G75*0.005</f>
        <v>50</v>
      </c>
      <c r="T75" s="118">
        <f t="shared" ref="T75:U81" si="25">G75*0</f>
        <v>0</v>
      </c>
      <c r="U75" s="118">
        <f t="shared" si="25"/>
        <v>0</v>
      </c>
      <c r="V75" s="118">
        <f t="shared" ref="V75:V81" si="26">G75*0.12</f>
        <v>1200</v>
      </c>
      <c r="W75" s="118">
        <f>Q75+R75+S75+T75+U75+V75</f>
        <v>2253</v>
      </c>
      <c r="X75" s="118">
        <f>G75-W75-3500</f>
        <v>4247</v>
      </c>
      <c r="Y75" s="131">
        <f>X75*0.1-105</f>
        <v>319.7</v>
      </c>
      <c r="Z75" s="131">
        <f t="shared" ref="Z75:Z81" si="27">G75-W75-Y75</f>
        <v>7427.3</v>
      </c>
    </row>
    <row r="76" ht="16.2" spans="2:26">
      <c r="B76" s="113">
        <v>2</v>
      </c>
      <c r="C76" s="114">
        <v>1102</v>
      </c>
      <c r="D76" s="115" t="s">
        <v>483</v>
      </c>
      <c r="E76" s="116" t="s">
        <v>48</v>
      </c>
      <c r="F76" s="115" t="s">
        <v>58</v>
      </c>
      <c r="G76" s="117">
        <v>4000</v>
      </c>
      <c r="H76" s="118">
        <v>0</v>
      </c>
      <c r="I76" s="118">
        <v>0</v>
      </c>
      <c r="J76" s="118">
        <f t="shared" ref="J76:J81" si="28">G76*0.2</f>
        <v>800</v>
      </c>
      <c r="K76" s="118">
        <f t="shared" si="17"/>
        <v>400</v>
      </c>
      <c r="L76" s="118">
        <f t="shared" si="18"/>
        <v>40</v>
      </c>
      <c r="M76" s="118">
        <f t="shared" si="19"/>
        <v>32</v>
      </c>
      <c r="N76" s="118">
        <f t="shared" si="20"/>
        <v>32</v>
      </c>
      <c r="O76" s="118">
        <f t="shared" si="21"/>
        <v>480</v>
      </c>
      <c r="P76" s="118">
        <f t="shared" ref="P76:P81" si="29">J76+K76+L76+M76+N76+O76</f>
        <v>1784</v>
      </c>
      <c r="Q76" s="118">
        <f t="shared" si="22"/>
        <v>320</v>
      </c>
      <c r="R76" s="118">
        <f t="shared" si="23"/>
        <v>83</v>
      </c>
      <c r="S76" s="118">
        <f t="shared" si="24"/>
        <v>20</v>
      </c>
      <c r="T76" s="118">
        <f t="shared" si="25"/>
        <v>0</v>
      </c>
      <c r="U76" s="118">
        <f t="shared" si="25"/>
        <v>0</v>
      </c>
      <c r="V76" s="118">
        <f t="shared" si="26"/>
        <v>480</v>
      </c>
      <c r="W76" s="118">
        <f t="shared" ref="W76:W82" si="30">Q76+R76+S76+T76+U76+V76</f>
        <v>903</v>
      </c>
      <c r="X76" s="118"/>
      <c r="Y76" s="131">
        <f t="shared" ref="Y76:Y81" si="31">X76*0.03</f>
        <v>0</v>
      </c>
      <c r="Z76" s="131">
        <f t="shared" si="27"/>
        <v>3097</v>
      </c>
    </row>
    <row r="77" ht="16.2" spans="2:26">
      <c r="B77" s="113">
        <v>3</v>
      </c>
      <c r="C77" s="114">
        <v>1103</v>
      </c>
      <c r="D77" s="115" t="s">
        <v>484</v>
      </c>
      <c r="E77" s="116" t="s">
        <v>485</v>
      </c>
      <c r="F77" s="115" t="s">
        <v>486</v>
      </c>
      <c r="G77" s="117">
        <v>6000</v>
      </c>
      <c r="H77" s="118">
        <v>0</v>
      </c>
      <c r="I77" s="118">
        <v>0</v>
      </c>
      <c r="J77" s="118">
        <f t="shared" si="28"/>
        <v>1200</v>
      </c>
      <c r="K77" s="118">
        <f t="shared" si="17"/>
        <v>600</v>
      </c>
      <c r="L77" s="118">
        <f t="shared" si="18"/>
        <v>60</v>
      </c>
      <c r="M77" s="118">
        <f t="shared" si="19"/>
        <v>48</v>
      </c>
      <c r="N77" s="118">
        <f t="shared" si="20"/>
        <v>48</v>
      </c>
      <c r="O77" s="118">
        <f t="shared" si="21"/>
        <v>720</v>
      </c>
      <c r="P77" s="118">
        <f t="shared" si="29"/>
        <v>2676</v>
      </c>
      <c r="Q77" s="118">
        <f t="shared" si="22"/>
        <v>480</v>
      </c>
      <c r="R77" s="118">
        <f t="shared" si="23"/>
        <v>123</v>
      </c>
      <c r="S77" s="118">
        <f t="shared" si="24"/>
        <v>30</v>
      </c>
      <c r="T77" s="118">
        <f t="shared" si="25"/>
        <v>0</v>
      </c>
      <c r="U77" s="118">
        <f t="shared" si="25"/>
        <v>0</v>
      </c>
      <c r="V77" s="118">
        <f t="shared" si="26"/>
        <v>720</v>
      </c>
      <c r="W77" s="118">
        <f t="shared" si="30"/>
        <v>1353</v>
      </c>
      <c r="X77" s="118">
        <f>G77-W77-3500</f>
        <v>1147</v>
      </c>
      <c r="Y77" s="131">
        <f t="shared" si="31"/>
        <v>34.41</v>
      </c>
      <c r="Z77" s="131">
        <f t="shared" si="27"/>
        <v>4612.59</v>
      </c>
    </row>
    <row r="78" ht="16.2" spans="2:26">
      <c r="B78" s="113">
        <v>4</v>
      </c>
      <c r="C78" s="114">
        <v>1104</v>
      </c>
      <c r="D78" s="115" t="s">
        <v>487</v>
      </c>
      <c r="E78" s="116" t="s">
        <v>398</v>
      </c>
      <c r="F78" s="115" t="s">
        <v>488</v>
      </c>
      <c r="G78" s="117">
        <v>6000</v>
      </c>
      <c r="H78" s="118">
        <v>0</v>
      </c>
      <c r="I78" s="118">
        <v>0</v>
      </c>
      <c r="J78" s="118">
        <f t="shared" si="28"/>
        <v>1200</v>
      </c>
      <c r="K78" s="118">
        <f t="shared" si="17"/>
        <v>600</v>
      </c>
      <c r="L78" s="118">
        <f t="shared" si="18"/>
        <v>60</v>
      </c>
      <c r="M78" s="118">
        <f t="shared" si="19"/>
        <v>48</v>
      </c>
      <c r="N78" s="118">
        <f t="shared" si="20"/>
        <v>48</v>
      </c>
      <c r="O78" s="118">
        <f t="shared" si="21"/>
        <v>720</v>
      </c>
      <c r="P78" s="118">
        <f t="shared" si="29"/>
        <v>2676</v>
      </c>
      <c r="Q78" s="118">
        <f t="shared" si="22"/>
        <v>480</v>
      </c>
      <c r="R78" s="118">
        <f t="shared" si="23"/>
        <v>123</v>
      </c>
      <c r="S78" s="118">
        <f t="shared" si="24"/>
        <v>30</v>
      </c>
      <c r="T78" s="118">
        <f t="shared" si="25"/>
        <v>0</v>
      </c>
      <c r="U78" s="118">
        <f t="shared" si="25"/>
        <v>0</v>
      </c>
      <c r="V78" s="118">
        <f t="shared" si="26"/>
        <v>720</v>
      </c>
      <c r="W78" s="118">
        <f t="shared" si="30"/>
        <v>1353</v>
      </c>
      <c r="X78" s="118">
        <f>G78-W78-3500</f>
        <v>1147</v>
      </c>
      <c r="Y78" s="131">
        <f t="shared" si="31"/>
        <v>34.41</v>
      </c>
      <c r="Z78" s="131">
        <f t="shared" si="27"/>
        <v>4612.59</v>
      </c>
    </row>
    <row r="79" ht="16.2" spans="2:26">
      <c r="B79" s="113">
        <v>5</v>
      </c>
      <c r="C79" s="114">
        <v>1105</v>
      </c>
      <c r="D79" s="115" t="s">
        <v>489</v>
      </c>
      <c r="E79" s="116" t="s">
        <v>400</v>
      </c>
      <c r="F79" s="115" t="s">
        <v>490</v>
      </c>
      <c r="G79" s="117">
        <v>6000</v>
      </c>
      <c r="H79" s="118">
        <v>0</v>
      </c>
      <c r="I79" s="118">
        <v>0</v>
      </c>
      <c r="J79" s="118">
        <f t="shared" si="28"/>
        <v>1200</v>
      </c>
      <c r="K79" s="118">
        <f t="shared" si="17"/>
        <v>600</v>
      </c>
      <c r="L79" s="118">
        <f t="shared" si="18"/>
        <v>60</v>
      </c>
      <c r="M79" s="118">
        <f t="shared" si="19"/>
        <v>48</v>
      </c>
      <c r="N79" s="118">
        <f t="shared" si="20"/>
        <v>48</v>
      </c>
      <c r="O79" s="118">
        <f t="shared" si="21"/>
        <v>720</v>
      </c>
      <c r="P79" s="118">
        <f t="shared" si="29"/>
        <v>2676</v>
      </c>
      <c r="Q79" s="118">
        <f t="shared" si="22"/>
        <v>480</v>
      </c>
      <c r="R79" s="118">
        <f t="shared" si="23"/>
        <v>123</v>
      </c>
      <c r="S79" s="118">
        <f t="shared" si="24"/>
        <v>30</v>
      </c>
      <c r="T79" s="118">
        <f t="shared" si="25"/>
        <v>0</v>
      </c>
      <c r="U79" s="118">
        <f t="shared" si="25"/>
        <v>0</v>
      </c>
      <c r="V79" s="118">
        <f t="shared" si="26"/>
        <v>720</v>
      </c>
      <c r="W79" s="118">
        <f t="shared" si="30"/>
        <v>1353</v>
      </c>
      <c r="X79" s="118">
        <f>G79-W79-3500</f>
        <v>1147</v>
      </c>
      <c r="Y79" s="131">
        <f t="shared" si="31"/>
        <v>34.41</v>
      </c>
      <c r="Z79" s="131">
        <f t="shared" si="27"/>
        <v>4612.59</v>
      </c>
    </row>
    <row r="80" ht="16.2" spans="2:26">
      <c r="B80" s="113">
        <v>6</v>
      </c>
      <c r="C80" s="114">
        <v>1106</v>
      </c>
      <c r="D80" s="115" t="s">
        <v>491</v>
      </c>
      <c r="E80" s="116" t="s">
        <v>52</v>
      </c>
      <c r="F80" s="115" t="s">
        <v>64</v>
      </c>
      <c r="G80" s="117">
        <v>6000</v>
      </c>
      <c r="H80" s="118">
        <v>0</v>
      </c>
      <c r="I80" s="118">
        <v>0</v>
      </c>
      <c r="J80" s="118">
        <f t="shared" si="28"/>
        <v>1200</v>
      </c>
      <c r="K80" s="118">
        <f t="shared" si="17"/>
        <v>600</v>
      </c>
      <c r="L80" s="118">
        <f t="shared" si="18"/>
        <v>60</v>
      </c>
      <c r="M80" s="118">
        <f t="shared" si="19"/>
        <v>48</v>
      </c>
      <c r="N80" s="118">
        <f t="shared" si="20"/>
        <v>48</v>
      </c>
      <c r="O80" s="118">
        <f t="shared" si="21"/>
        <v>720</v>
      </c>
      <c r="P80" s="118">
        <f t="shared" si="29"/>
        <v>2676</v>
      </c>
      <c r="Q80" s="118">
        <f t="shared" si="22"/>
        <v>480</v>
      </c>
      <c r="R80" s="118">
        <f t="shared" si="23"/>
        <v>123</v>
      </c>
      <c r="S80" s="118">
        <f t="shared" si="24"/>
        <v>30</v>
      </c>
      <c r="T80" s="118">
        <f t="shared" si="25"/>
        <v>0</v>
      </c>
      <c r="U80" s="118">
        <f t="shared" si="25"/>
        <v>0</v>
      </c>
      <c r="V80" s="118">
        <f t="shared" si="26"/>
        <v>720</v>
      </c>
      <c r="W80" s="118">
        <f t="shared" si="30"/>
        <v>1353</v>
      </c>
      <c r="X80" s="118">
        <f>G80-W80-3500</f>
        <v>1147</v>
      </c>
      <c r="Y80" s="131">
        <f t="shared" si="31"/>
        <v>34.41</v>
      </c>
      <c r="Z80" s="131">
        <f t="shared" si="27"/>
        <v>4612.59</v>
      </c>
    </row>
    <row r="81" ht="16.2" spans="2:26">
      <c r="B81" s="113">
        <v>7</v>
      </c>
      <c r="C81" s="114">
        <v>1107</v>
      </c>
      <c r="D81" s="115" t="s">
        <v>492</v>
      </c>
      <c r="E81" s="116" t="s">
        <v>52</v>
      </c>
      <c r="F81" s="115" t="s">
        <v>493</v>
      </c>
      <c r="G81" s="117">
        <v>4000</v>
      </c>
      <c r="H81" s="118">
        <v>0</v>
      </c>
      <c r="I81" s="118">
        <v>0</v>
      </c>
      <c r="J81" s="118">
        <f t="shared" si="28"/>
        <v>800</v>
      </c>
      <c r="K81" s="118">
        <f t="shared" si="17"/>
        <v>400</v>
      </c>
      <c r="L81" s="118">
        <f t="shared" si="18"/>
        <v>40</v>
      </c>
      <c r="M81" s="118">
        <f t="shared" si="19"/>
        <v>32</v>
      </c>
      <c r="N81" s="118">
        <f t="shared" si="20"/>
        <v>32</v>
      </c>
      <c r="O81" s="118">
        <f t="shared" si="21"/>
        <v>480</v>
      </c>
      <c r="P81" s="118">
        <f t="shared" si="29"/>
        <v>1784</v>
      </c>
      <c r="Q81" s="118">
        <f t="shared" si="22"/>
        <v>320</v>
      </c>
      <c r="R81" s="118">
        <f t="shared" si="23"/>
        <v>83</v>
      </c>
      <c r="S81" s="118">
        <f t="shared" si="24"/>
        <v>20</v>
      </c>
      <c r="T81" s="118">
        <f t="shared" si="25"/>
        <v>0</v>
      </c>
      <c r="U81" s="118">
        <f t="shared" si="25"/>
        <v>0</v>
      </c>
      <c r="V81" s="118">
        <f t="shared" si="26"/>
        <v>480</v>
      </c>
      <c r="W81" s="118">
        <f t="shared" si="30"/>
        <v>903</v>
      </c>
      <c r="X81" s="118"/>
      <c r="Y81" s="131">
        <f t="shared" si="31"/>
        <v>0</v>
      </c>
      <c r="Z81" s="131">
        <f t="shared" si="27"/>
        <v>3097</v>
      </c>
    </row>
    <row r="82" ht="17.4" spans="2:26">
      <c r="B82" s="112" t="s">
        <v>112</v>
      </c>
      <c r="C82" s="112"/>
      <c r="D82" s="112"/>
      <c r="E82" s="112"/>
      <c r="F82" s="112"/>
      <c r="G82" s="119">
        <f>SUM(G75:G81)</f>
        <v>42000</v>
      </c>
      <c r="H82" s="119"/>
      <c r="I82" s="119"/>
      <c r="J82" s="119">
        <f t="shared" ref="J82:V82" si="32">SUM(J75:J81)</f>
        <v>8400</v>
      </c>
      <c r="K82" s="124">
        <f t="shared" si="32"/>
        <v>4200</v>
      </c>
      <c r="L82" s="124">
        <f t="shared" si="32"/>
        <v>420</v>
      </c>
      <c r="M82" s="124">
        <f t="shared" si="32"/>
        <v>336</v>
      </c>
      <c r="N82" s="124">
        <f t="shared" si="32"/>
        <v>336</v>
      </c>
      <c r="O82" s="124">
        <f t="shared" si="32"/>
        <v>5040</v>
      </c>
      <c r="P82" s="124">
        <f t="shared" si="32"/>
        <v>18732</v>
      </c>
      <c r="Q82" s="124">
        <f t="shared" si="32"/>
        <v>3360</v>
      </c>
      <c r="R82" s="124">
        <f t="shared" si="32"/>
        <v>861</v>
      </c>
      <c r="S82" s="124">
        <f t="shared" si="32"/>
        <v>210</v>
      </c>
      <c r="T82" s="124">
        <f t="shared" si="32"/>
        <v>0</v>
      </c>
      <c r="U82" s="124">
        <f t="shared" si="32"/>
        <v>0</v>
      </c>
      <c r="V82" s="124">
        <f t="shared" si="32"/>
        <v>5040</v>
      </c>
      <c r="W82" s="118">
        <f t="shared" si="30"/>
        <v>9471</v>
      </c>
      <c r="X82" s="124">
        <f>SUM(X75:X81)</f>
        <v>8835</v>
      </c>
      <c r="Y82" s="124">
        <f>SUM(Y75:Y81)</f>
        <v>457.34</v>
      </c>
      <c r="Z82" s="124">
        <f>SUM(Z75:Z81)</f>
        <v>32071.66</v>
      </c>
    </row>
    <row r="83" spans="2:26">
      <c r="B83" s="120" t="s">
        <v>494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2:26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8" spans="2:2">
      <c r="B88" s="109" t="s">
        <v>495</v>
      </c>
    </row>
    <row r="89" spans="2:28">
      <c r="B89" s="110" t="s">
        <v>462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</row>
    <row r="90" spans="2:28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</row>
    <row r="91" spans="2:2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28"/>
      <c r="W91" s="125" t="s">
        <v>463</v>
      </c>
      <c r="X91" s="129"/>
      <c r="Y91" s="126"/>
      <c r="Z91" t="s">
        <v>464</v>
      </c>
      <c r="AA91" s="130" t="s">
        <v>465</v>
      </c>
    </row>
    <row r="92" ht="17.4" spans="2:28">
      <c r="B92" s="112" t="s">
        <v>87</v>
      </c>
      <c r="C92" s="112" t="s">
        <v>68</v>
      </c>
      <c r="D92" s="112" t="s">
        <v>69</v>
      </c>
      <c r="E92" s="112" t="s">
        <v>43</v>
      </c>
      <c r="F92" s="112" t="s">
        <v>70</v>
      </c>
      <c r="G92" s="112" t="s">
        <v>382</v>
      </c>
      <c r="H92" s="112" t="s">
        <v>89</v>
      </c>
      <c r="I92" s="112" t="s">
        <v>90</v>
      </c>
      <c r="J92" s="112" t="s">
        <v>91</v>
      </c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 t="s">
        <v>93</v>
      </c>
      <c r="AA92" s="112" t="s">
        <v>94</v>
      </c>
      <c r="AB92" s="112" t="s">
        <v>95</v>
      </c>
    </row>
    <row r="93" ht="139.2" spans="2:28">
      <c r="B93" s="112"/>
      <c r="C93" s="112"/>
      <c r="D93" s="112"/>
      <c r="E93" s="112"/>
      <c r="F93" s="112"/>
      <c r="G93" s="112"/>
      <c r="H93" s="112"/>
      <c r="I93" s="112"/>
      <c r="J93" s="112" t="s">
        <v>468</v>
      </c>
      <c r="K93" s="112" t="s">
        <v>475</v>
      </c>
      <c r="L93" s="112" t="s">
        <v>469</v>
      </c>
      <c r="M93" s="112" t="s">
        <v>476</v>
      </c>
      <c r="N93" s="112" t="s">
        <v>470</v>
      </c>
      <c r="O93" s="112" t="s">
        <v>477</v>
      </c>
      <c r="P93" s="112" t="s">
        <v>471</v>
      </c>
      <c r="Q93" s="112" t="s">
        <v>478</v>
      </c>
      <c r="R93" s="112" t="s">
        <v>472</v>
      </c>
      <c r="S93" s="112" t="s">
        <v>479</v>
      </c>
      <c r="T93" s="112" t="s">
        <v>496</v>
      </c>
      <c r="U93" s="112" t="s">
        <v>497</v>
      </c>
      <c r="V93" s="112" t="s">
        <v>473</v>
      </c>
      <c r="W93" s="112" t="s">
        <v>480</v>
      </c>
      <c r="X93" s="112" t="s">
        <v>474</v>
      </c>
      <c r="Y93" s="112" t="s">
        <v>481</v>
      </c>
      <c r="Z93" s="112"/>
      <c r="AA93" s="112"/>
      <c r="AB93" s="112"/>
    </row>
    <row r="94" ht="16.2" spans="2:28">
      <c r="B94" s="113">
        <v>1</v>
      </c>
      <c r="C94" s="114">
        <f>ROW()-1</f>
        <v>93</v>
      </c>
      <c r="D94" s="55" t="s">
        <v>74</v>
      </c>
      <c r="E94" s="116" t="s">
        <v>48</v>
      </c>
      <c r="F94" s="114" t="s">
        <v>56</v>
      </c>
      <c r="G94" s="116">
        <v>10000</v>
      </c>
      <c r="H94" s="118">
        <v>0</v>
      </c>
      <c r="I94" s="118">
        <f>G94/22*H94</f>
        <v>0</v>
      </c>
      <c r="J94" s="118">
        <f>G94*0.2</f>
        <v>2000</v>
      </c>
      <c r="K94" s="118">
        <f>G94*0.08</f>
        <v>800</v>
      </c>
      <c r="L94" s="118">
        <f>G94*0.1</f>
        <v>1000</v>
      </c>
      <c r="M94" s="118">
        <f>G94*0.02+3</f>
        <v>203</v>
      </c>
      <c r="N94" s="118">
        <f>G94*0.01</f>
        <v>100</v>
      </c>
      <c r="O94" s="118">
        <f>G94*0.005</f>
        <v>50</v>
      </c>
      <c r="P94" s="118">
        <f>G94*0.008</f>
        <v>80</v>
      </c>
      <c r="Q94" s="118">
        <f>G94*0</f>
        <v>0</v>
      </c>
      <c r="R94" s="118">
        <f>G94*0.008</f>
        <v>80</v>
      </c>
      <c r="S94" s="118">
        <f>H94*0</f>
        <v>0</v>
      </c>
      <c r="T94" s="118">
        <f t="shared" ref="T94:U97" si="33">J94+L94+N94+P94+R94</f>
        <v>3260</v>
      </c>
      <c r="U94" s="118">
        <f t="shared" si="33"/>
        <v>1053</v>
      </c>
      <c r="V94" s="118">
        <f>G94*0.12</f>
        <v>1200</v>
      </c>
      <c r="W94" s="118">
        <f>G94*0.12</f>
        <v>1200</v>
      </c>
      <c r="X94" s="118">
        <f t="shared" ref="X94:Y97" si="34">T94+V94</f>
        <v>4460</v>
      </c>
      <c r="Y94" s="118">
        <f t="shared" si="34"/>
        <v>2253</v>
      </c>
      <c r="Z94" s="118">
        <f>G94-Y94-3500</f>
        <v>4247</v>
      </c>
      <c r="AA94" s="131">
        <f>Z94*0.1-105</f>
        <v>319.7</v>
      </c>
      <c r="AB94" s="131">
        <f>G94-Y94-AA94</f>
        <v>7427.3</v>
      </c>
    </row>
    <row r="95" ht="32.4" spans="2:28">
      <c r="B95" s="113">
        <v>2</v>
      </c>
      <c r="C95" s="114">
        <f>ROW()-1</f>
        <v>94</v>
      </c>
      <c r="D95" s="55" t="s">
        <v>76</v>
      </c>
      <c r="E95" s="116" t="s">
        <v>48</v>
      </c>
      <c r="F95" s="114" t="s">
        <v>407</v>
      </c>
      <c r="G95" s="116">
        <v>6000</v>
      </c>
      <c r="H95" s="118">
        <v>0</v>
      </c>
      <c r="I95" s="118">
        <f>G95/22*H95</f>
        <v>0</v>
      </c>
      <c r="J95" s="118">
        <f>G95*0.2</f>
        <v>1200</v>
      </c>
      <c r="K95" s="118">
        <f>G95*0.08</f>
        <v>480</v>
      </c>
      <c r="L95" s="118">
        <f>G95*0.1</f>
        <v>600</v>
      </c>
      <c r="M95" s="118">
        <f>G95*0.02+3</f>
        <v>123</v>
      </c>
      <c r="N95" s="118">
        <f>G95*0.01</f>
        <v>60</v>
      </c>
      <c r="O95" s="118">
        <f>G95*0.005</f>
        <v>30</v>
      </c>
      <c r="P95" s="118">
        <f>G95*0.008</f>
        <v>48</v>
      </c>
      <c r="Q95" s="118">
        <f>G95*0</f>
        <v>0</v>
      </c>
      <c r="R95" s="118">
        <f>G95*0.008</f>
        <v>48</v>
      </c>
      <c r="S95" s="118">
        <f>H95*0</f>
        <v>0</v>
      </c>
      <c r="T95" s="118">
        <f t="shared" si="33"/>
        <v>1956</v>
      </c>
      <c r="U95" s="118">
        <f t="shared" si="33"/>
        <v>633</v>
      </c>
      <c r="V95" s="118">
        <f>G95*0.12</f>
        <v>720</v>
      </c>
      <c r="W95" s="118">
        <f>G95*0.12</f>
        <v>720</v>
      </c>
      <c r="X95" s="118">
        <f t="shared" si="34"/>
        <v>2676</v>
      </c>
      <c r="Y95" s="118">
        <f t="shared" si="34"/>
        <v>1353</v>
      </c>
      <c r="Z95" s="118">
        <f>G95-Y95-3500</f>
        <v>1147</v>
      </c>
      <c r="AA95" s="131">
        <f>Z95*0.03</f>
        <v>34.41</v>
      </c>
      <c r="AB95" s="131">
        <f>G95-Y95-AA95</f>
        <v>4612.59</v>
      </c>
    </row>
    <row r="96" ht="32.4" spans="2:28">
      <c r="B96" s="113">
        <v>3</v>
      </c>
      <c r="C96" s="114">
        <f>ROW()-1</f>
        <v>95</v>
      </c>
      <c r="D96" s="55" t="s">
        <v>79</v>
      </c>
      <c r="E96" s="116" t="s">
        <v>50</v>
      </c>
      <c r="F96" s="114" t="s">
        <v>77</v>
      </c>
      <c r="G96" s="116">
        <v>6000</v>
      </c>
      <c r="H96" s="118">
        <v>0</v>
      </c>
      <c r="I96" s="118">
        <f>G96/22*H96</f>
        <v>0</v>
      </c>
      <c r="J96" s="118">
        <f>G96*0.2</f>
        <v>1200</v>
      </c>
      <c r="K96" s="118">
        <f>G96*0.08</f>
        <v>480</v>
      </c>
      <c r="L96" s="118">
        <f>G96*0.1</f>
        <v>600</v>
      </c>
      <c r="M96" s="118">
        <f>G96*0.02+3</f>
        <v>123</v>
      </c>
      <c r="N96" s="118">
        <f>G96*0.01</f>
        <v>60</v>
      </c>
      <c r="O96" s="118">
        <f>G96*0.005</f>
        <v>30</v>
      </c>
      <c r="P96" s="118">
        <f>G96*0.008</f>
        <v>48</v>
      </c>
      <c r="Q96" s="118">
        <f>G96*0</f>
        <v>0</v>
      </c>
      <c r="R96" s="118">
        <f>G96*0.008</f>
        <v>48</v>
      </c>
      <c r="S96" s="118">
        <f>H96*0</f>
        <v>0</v>
      </c>
      <c r="T96" s="118">
        <f t="shared" si="33"/>
        <v>1956</v>
      </c>
      <c r="U96" s="118">
        <f t="shared" si="33"/>
        <v>633</v>
      </c>
      <c r="V96" s="118">
        <f>G96*0.12</f>
        <v>720</v>
      </c>
      <c r="W96" s="118">
        <f>G96*0.12</f>
        <v>720</v>
      </c>
      <c r="X96" s="118">
        <f t="shared" si="34"/>
        <v>2676</v>
      </c>
      <c r="Y96" s="118">
        <f t="shared" si="34"/>
        <v>1353</v>
      </c>
      <c r="Z96" s="118">
        <f>G96-Y96-3500</f>
        <v>1147</v>
      </c>
      <c r="AA96" s="131">
        <f>Z96*0.03</f>
        <v>34.41</v>
      </c>
      <c r="AB96" s="131">
        <f>G96-Y96-AA96</f>
        <v>4612.59</v>
      </c>
    </row>
    <row r="97" ht="32.4" spans="2:28">
      <c r="B97" s="113">
        <v>4</v>
      </c>
      <c r="C97" s="114">
        <f>ROW()-1</f>
        <v>96</v>
      </c>
      <c r="D97" s="55" t="s">
        <v>81</v>
      </c>
      <c r="E97" s="116" t="s">
        <v>52</v>
      </c>
      <c r="F97" s="114" t="s">
        <v>77</v>
      </c>
      <c r="G97" s="116">
        <v>6000</v>
      </c>
      <c r="H97" s="118">
        <v>0</v>
      </c>
      <c r="I97" s="118">
        <f>G97/22*H97</f>
        <v>0</v>
      </c>
      <c r="J97" s="118">
        <f>G97*0.2</f>
        <v>1200</v>
      </c>
      <c r="K97" s="118">
        <f>G97*0.08</f>
        <v>480</v>
      </c>
      <c r="L97" s="118">
        <f>G97*0.1</f>
        <v>600</v>
      </c>
      <c r="M97" s="118">
        <f>G97*0.02+3</f>
        <v>123</v>
      </c>
      <c r="N97" s="118">
        <f>G97*0.01</f>
        <v>60</v>
      </c>
      <c r="O97" s="118">
        <f>G97*0.005</f>
        <v>30</v>
      </c>
      <c r="P97" s="118">
        <f>G97*0.008</f>
        <v>48</v>
      </c>
      <c r="Q97" s="118">
        <f>G97*0</f>
        <v>0</v>
      </c>
      <c r="R97" s="118">
        <f>G97*0.008</f>
        <v>48</v>
      </c>
      <c r="S97" s="118">
        <f>H97*0</f>
        <v>0</v>
      </c>
      <c r="T97" s="118">
        <f t="shared" si="33"/>
        <v>1956</v>
      </c>
      <c r="U97" s="118">
        <f t="shared" si="33"/>
        <v>633</v>
      </c>
      <c r="V97" s="118">
        <f>G97*0.12</f>
        <v>720</v>
      </c>
      <c r="W97" s="118">
        <f>G97*0.12</f>
        <v>720</v>
      </c>
      <c r="X97" s="118">
        <f t="shared" si="34"/>
        <v>2676</v>
      </c>
      <c r="Y97" s="118">
        <f t="shared" si="34"/>
        <v>1353</v>
      </c>
      <c r="Z97" s="118">
        <f>G97-Y97-3500</f>
        <v>1147</v>
      </c>
      <c r="AA97" s="131">
        <f>Z97*0.03</f>
        <v>34.41</v>
      </c>
      <c r="AB97" s="131">
        <f>G97-Y97-AA97</f>
        <v>4612.59</v>
      </c>
    </row>
    <row r="98" ht="17.4" spans="2:28">
      <c r="B98" s="112" t="s">
        <v>112</v>
      </c>
      <c r="C98" s="112"/>
      <c r="D98" s="112"/>
      <c r="E98" s="112"/>
      <c r="F98" s="112"/>
      <c r="G98" s="119">
        <f>SUM(G94:G97)</f>
        <v>28000</v>
      </c>
      <c r="H98" s="119"/>
      <c r="I98" s="119"/>
      <c r="J98" s="119">
        <f t="shared" ref="J98:S98" si="35">SUM(J94:J97)</f>
        <v>5600</v>
      </c>
      <c r="K98" s="124">
        <f t="shared" si="35"/>
        <v>2240</v>
      </c>
      <c r="L98" s="124">
        <f t="shared" si="35"/>
        <v>2800</v>
      </c>
      <c r="M98" s="124">
        <f t="shared" si="35"/>
        <v>572</v>
      </c>
      <c r="N98" s="124">
        <f t="shared" si="35"/>
        <v>280</v>
      </c>
      <c r="O98" s="124">
        <f t="shared" si="35"/>
        <v>140</v>
      </c>
      <c r="P98" s="124">
        <f t="shared" si="35"/>
        <v>224</v>
      </c>
      <c r="Q98" s="124">
        <f t="shared" si="35"/>
        <v>0</v>
      </c>
      <c r="R98" s="124">
        <f t="shared" si="35"/>
        <v>224</v>
      </c>
      <c r="S98" s="124">
        <f t="shared" si="35"/>
        <v>0</v>
      </c>
      <c r="T98" s="124">
        <f>J98+L98+N98+P98+R98</f>
        <v>9128</v>
      </c>
      <c r="U98" s="124">
        <f>SUM(U94:U97)</f>
        <v>2952</v>
      </c>
      <c r="V98" s="124">
        <f>SUM(V94:V97)</f>
        <v>3360</v>
      </c>
      <c r="W98" s="124">
        <f>SUM(W94:W97)</f>
        <v>3360</v>
      </c>
      <c r="X98" s="124">
        <f>T98+V98</f>
        <v>12488</v>
      </c>
      <c r="Y98" s="124">
        <f>SUM(Y94:Y97)</f>
        <v>6312</v>
      </c>
      <c r="Z98" s="124">
        <f>SUM(Z94:Z97)</f>
        <v>7688</v>
      </c>
      <c r="AA98" s="124">
        <f>SUM(AA94:AA97)</f>
        <v>422.93</v>
      </c>
      <c r="AB98" s="124">
        <f>SUM(AB94:AB97)</f>
        <v>21265.07</v>
      </c>
    </row>
    <row r="99" spans="2:28">
      <c r="B99" s="120" t="s">
        <v>494</v>
      </c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</row>
    <row r="100" spans="2:28"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</row>
  </sheetData>
  <mergeCells count="58">
    <mergeCell ref="B1:X1"/>
    <mergeCell ref="B2:X2"/>
    <mergeCell ref="J3:Q3"/>
    <mergeCell ref="B63:F63"/>
    <mergeCell ref="B72:U72"/>
    <mergeCell ref="V72:W72"/>
    <mergeCell ref="J73:P73"/>
    <mergeCell ref="Q73:U73"/>
    <mergeCell ref="B82:F82"/>
    <mergeCell ref="B91:V91"/>
    <mergeCell ref="W91:Y91"/>
    <mergeCell ref="J92:Y92"/>
    <mergeCell ref="B98:F98"/>
    <mergeCell ref="A5:A26"/>
    <mergeCell ref="A27:A48"/>
    <mergeCell ref="A49:A63"/>
    <mergeCell ref="B3:B4"/>
    <mergeCell ref="B73:B74"/>
    <mergeCell ref="B92:B93"/>
    <mergeCell ref="C3:C4"/>
    <mergeCell ref="C73:C74"/>
    <mergeCell ref="C92:C93"/>
    <mergeCell ref="D3:D4"/>
    <mergeCell ref="D73:D74"/>
    <mergeCell ref="D92:D93"/>
    <mergeCell ref="E3:E4"/>
    <mergeCell ref="E73:E74"/>
    <mergeCell ref="E92:E93"/>
    <mergeCell ref="F3:F4"/>
    <mergeCell ref="F73:F74"/>
    <mergeCell ref="F92:F93"/>
    <mergeCell ref="G3:G4"/>
    <mergeCell ref="G73:G74"/>
    <mergeCell ref="G92:G93"/>
    <mergeCell ref="H3:H4"/>
    <mergeCell ref="H73:H74"/>
    <mergeCell ref="H92:H93"/>
    <mergeCell ref="I3:I4"/>
    <mergeCell ref="I73:I74"/>
    <mergeCell ref="I92:I93"/>
    <mergeCell ref="R3:R4"/>
    <mergeCell ref="S3:S4"/>
    <mergeCell ref="T3:T4"/>
    <mergeCell ref="U3:U4"/>
    <mergeCell ref="V3:V4"/>
    <mergeCell ref="W3:W4"/>
    <mergeCell ref="X3:X4"/>
    <mergeCell ref="X73:X74"/>
    <mergeCell ref="Y73:Y74"/>
    <mergeCell ref="Z73:Z74"/>
    <mergeCell ref="Z92:Z93"/>
    <mergeCell ref="AA92:AA93"/>
    <mergeCell ref="AB92:AB93"/>
    <mergeCell ref="A64:X65"/>
    <mergeCell ref="B70:Z71"/>
    <mergeCell ref="B83:Z84"/>
    <mergeCell ref="B89:AB90"/>
    <mergeCell ref="B99:AB100"/>
  </mergeCells>
  <dataValidations count="3">
    <dataValidation type="list" allowBlank="1" showInputMessage="1" showErrorMessage="1" sqref="S11">
      <formula1>"0.2"</formula1>
    </dataValidation>
    <dataValidation type="list" allowBlank="1" showInputMessage="1" showErrorMessage="1" sqref="S5:S10 S12:S20">
      <formula1>"0.9,,1,1.1"</formula1>
    </dataValidation>
    <dataValidation type="list" allowBlank="1" showInputMessage="1" showErrorMessage="1" sqref="S21:S22">
      <formula1>"0.4"</formula1>
    </dataValidation>
  </dataValidations>
  <pageMargins left="0.699305555555556" right="0.699305555555556" top="0.75" bottom="0.75" header="0.3" footer="0.3"/>
  <pageSetup paperSize="9" orientation="portrait"/>
  <headerFooter/>
  <customProperties>
    <customPr name="BudgetSheetCodeNam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"/>
  <sheetViews>
    <sheetView zoomScale="85" zoomScaleNormal="85" topLeftCell="A79" workbookViewId="0">
      <selection activeCell="B96" sqref="B96"/>
    </sheetView>
  </sheetViews>
  <sheetFormatPr defaultColWidth="9" defaultRowHeight="14.4" outlineLevelCol="7"/>
  <cols>
    <col min="1" max="1" width="10.75" style="54" customWidth="1"/>
    <col min="2" max="2" width="22.8796296296296" style="54" customWidth="1"/>
    <col min="3" max="3" width="9" style="55"/>
    <col min="4" max="4" width="10.75" style="54" customWidth="1"/>
    <col min="5" max="5" width="28.5" style="54" customWidth="1"/>
    <col min="6" max="6" width="9" style="55"/>
    <col min="7" max="7" width="10.75" style="54" customWidth="1"/>
    <col min="8" max="8" width="26.8796296296296" style="54" customWidth="1"/>
    <col min="9" max="16384" width="9" style="55"/>
  </cols>
  <sheetData>
    <row r="1" s="52" customFormat="1" ht="23.25" customHeight="1" spans="1:8">
      <c r="A1" s="56" t="s">
        <v>498</v>
      </c>
      <c r="B1" s="56"/>
      <c r="D1" s="56" t="s">
        <v>461</v>
      </c>
      <c r="E1" s="56"/>
      <c r="G1" s="56" t="s">
        <v>495</v>
      </c>
      <c r="H1" s="56"/>
    </row>
    <row r="2" s="53" customFormat="1" spans="1:8">
      <c r="A2" s="262" t="s">
        <v>217</v>
      </c>
      <c r="B2" s="262" t="s">
        <v>218</v>
      </c>
      <c r="D2" s="262" t="s">
        <v>217</v>
      </c>
      <c r="E2" s="262" t="s">
        <v>218</v>
      </c>
      <c r="G2" s="262" t="s">
        <v>217</v>
      </c>
      <c r="H2" s="262" t="s">
        <v>218</v>
      </c>
    </row>
    <row r="3" spans="1:8">
      <c r="A3" s="263" t="s">
        <v>221</v>
      </c>
      <c r="B3" s="263" t="s">
        <v>222</v>
      </c>
      <c r="D3" s="263" t="s">
        <v>221</v>
      </c>
      <c r="E3" s="263" t="s">
        <v>222</v>
      </c>
      <c r="G3" s="263" t="s">
        <v>221</v>
      </c>
      <c r="H3" s="263" t="s">
        <v>222</v>
      </c>
    </row>
    <row r="4" spans="1:8">
      <c r="A4" s="58">
        <v>1002</v>
      </c>
      <c r="B4" s="263" t="s">
        <v>223</v>
      </c>
      <c r="D4" s="58">
        <v>1002</v>
      </c>
      <c r="E4" s="263" t="s">
        <v>223</v>
      </c>
      <c r="G4" s="58">
        <v>1002</v>
      </c>
      <c r="H4" s="263" t="s">
        <v>223</v>
      </c>
    </row>
    <row r="5" spans="1:8">
      <c r="A5" s="58"/>
      <c r="B5" s="58"/>
      <c r="D5" s="58"/>
      <c r="E5" s="58"/>
      <c r="G5" s="58"/>
      <c r="H5" s="58"/>
    </row>
    <row r="6" spans="1:8">
      <c r="A6" s="58">
        <v>1122</v>
      </c>
      <c r="B6" s="263" t="s">
        <v>226</v>
      </c>
      <c r="D6" s="58">
        <v>1122</v>
      </c>
      <c r="E6" s="263" t="s">
        <v>226</v>
      </c>
      <c r="G6" s="58">
        <v>1122</v>
      </c>
      <c r="H6" s="263" t="s">
        <v>226</v>
      </c>
    </row>
    <row r="7" spans="1:8">
      <c r="A7" s="58"/>
      <c r="B7" s="59"/>
      <c r="D7" s="58"/>
      <c r="E7" s="59"/>
      <c r="G7" s="58"/>
      <c r="H7" s="60"/>
    </row>
    <row r="8" spans="1:8">
      <c r="A8" s="58"/>
      <c r="B8" s="59"/>
      <c r="D8" s="58"/>
      <c r="E8" s="59"/>
      <c r="G8" s="58"/>
      <c r="H8" s="60"/>
    </row>
    <row r="9" spans="1:8">
      <c r="A9" s="58"/>
      <c r="B9" s="59"/>
      <c r="D9" s="58"/>
      <c r="E9" s="59"/>
      <c r="G9" s="58"/>
      <c r="H9" s="59"/>
    </row>
    <row r="10" spans="1:8">
      <c r="A10" s="58"/>
      <c r="B10" s="59"/>
      <c r="D10" s="58"/>
      <c r="E10" s="59"/>
      <c r="G10" s="58"/>
      <c r="H10" s="59"/>
    </row>
    <row r="11" spans="1:8">
      <c r="A11" s="263" t="s">
        <v>228</v>
      </c>
      <c r="B11" s="263" t="s">
        <v>229</v>
      </c>
      <c r="D11" s="263" t="s">
        <v>228</v>
      </c>
      <c r="E11" s="263" t="s">
        <v>229</v>
      </c>
      <c r="G11" s="58"/>
      <c r="H11" s="59"/>
    </row>
    <row r="12" spans="1:8">
      <c r="A12" s="58">
        <v>1403</v>
      </c>
      <c r="B12" s="263" t="s">
        <v>122</v>
      </c>
      <c r="D12" s="58"/>
      <c r="E12" s="58"/>
      <c r="G12" s="58"/>
      <c r="H12" s="59"/>
    </row>
    <row r="13" spans="1:8">
      <c r="A13" s="263" t="s">
        <v>499</v>
      </c>
      <c r="B13" s="263" t="s">
        <v>230</v>
      </c>
      <c r="D13" s="61">
        <v>1405</v>
      </c>
      <c r="E13" s="62" t="s">
        <v>159</v>
      </c>
      <c r="G13" s="58"/>
      <c r="H13" s="59"/>
    </row>
    <row r="14" spans="1:8">
      <c r="A14" s="263" t="s">
        <v>500</v>
      </c>
      <c r="B14" s="263" t="s">
        <v>232</v>
      </c>
      <c r="D14" s="263" t="s">
        <v>501</v>
      </c>
      <c r="E14" s="263" t="s">
        <v>502</v>
      </c>
      <c r="G14" s="58"/>
      <c r="H14" s="59"/>
    </row>
    <row r="15" spans="1:8">
      <c r="A15" s="263" t="s">
        <v>503</v>
      </c>
      <c r="B15" s="263" t="s">
        <v>235</v>
      </c>
      <c r="D15" s="263" t="s">
        <v>504</v>
      </c>
      <c r="E15" s="263" t="s">
        <v>505</v>
      </c>
      <c r="G15" s="58"/>
      <c r="H15" s="59"/>
    </row>
    <row r="16" spans="1:8">
      <c r="A16" s="263" t="s">
        <v>506</v>
      </c>
      <c r="B16" s="263" t="s">
        <v>234</v>
      </c>
      <c r="D16" s="263" t="s">
        <v>507</v>
      </c>
      <c r="E16" s="263" t="s">
        <v>508</v>
      </c>
      <c r="G16" s="58"/>
      <c r="H16" s="59"/>
    </row>
    <row r="17" spans="1:5">
      <c r="A17" s="263" t="s">
        <v>509</v>
      </c>
      <c r="B17" s="263" t="s">
        <v>236</v>
      </c>
      <c r="D17" s="263" t="s">
        <v>240</v>
      </c>
      <c r="E17" s="263" t="s">
        <v>190</v>
      </c>
    </row>
    <row r="18" spans="1:5">
      <c r="A18" s="263" t="s">
        <v>510</v>
      </c>
      <c r="B18" s="63" t="s">
        <v>128</v>
      </c>
      <c r="D18" s="263" t="s">
        <v>241</v>
      </c>
      <c r="E18" s="263" t="s">
        <v>200</v>
      </c>
    </row>
    <row r="19" spans="1:5">
      <c r="A19" s="263" t="s">
        <v>511</v>
      </c>
      <c r="B19" s="63" t="s">
        <v>134</v>
      </c>
      <c r="D19" s="263" t="s">
        <v>242</v>
      </c>
      <c r="E19" s="263" t="s">
        <v>243</v>
      </c>
    </row>
    <row r="20" spans="1:5">
      <c r="A20" s="263" t="s">
        <v>512</v>
      </c>
      <c r="B20" s="63" t="s">
        <v>147</v>
      </c>
      <c r="D20" s="58">
        <v>2202</v>
      </c>
      <c r="E20" s="263" t="s">
        <v>244</v>
      </c>
    </row>
    <row r="21" spans="1:5">
      <c r="A21" s="263" t="s">
        <v>513</v>
      </c>
      <c r="B21" s="63" t="s">
        <v>151</v>
      </c>
      <c r="D21" s="58"/>
      <c r="E21" s="60"/>
    </row>
    <row r="22" spans="1:8">
      <c r="A22" s="263" t="s">
        <v>514</v>
      </c>
      <c r="B22" s="63" t="s">
        <v>154</v>
      </c>
      <c r="D22" s="58"/>
      <c r="E22" s="60"/>
      <c r="G22" s="263" t="s">
        <v>228</v>
      </c>
      <c r="H22" s="263" t="s">
        <v>229</v>
      </c>
    </row>
    <row r="23" spans="1:8">
      <c r="A23" s="61">
        <v>1405</v>
      </c>
      <c r="B23" s="62" t="s">
        <v>159</v>
      </c>
      <c r="D23" s="58"/>
      <c r="E23" s="59"/>
      <c r="G23" s="61">
        <v>1405</v>
      </c>
      <c r="H23" s="62" t="s">
        <v>159</v>
      </c>
    </row>
    <row r="24" spans="1:8">
      <c r="A24" s="263" t="s">
        <v>501</v>
      </c>
      <c r="B24" s="263" t="s">
        <v>502</v>
      </c>
      <c r="D24" s="58"/>
      <c r="E24" s="59"/>
      <c r="G24" s="263" t="s">
        <v>501</v>
      </c>
      <c r="H24" s="263" t="s">
        <v>230</v>
      </c>
    </row>
    <row r="25" spans="1:8">
      <c r="A25" s="263" t="s">
        <v>504</v>
      </c>
      <c r="B25" s="263" t="s">
        <v>505</v>
      </c>
      <c r="D25" s="58"/>
      <c r="E25" s="59"/>
      <c r="G25" s="263" t="s">
        <v>504</v>
      </c>
      <c r="H25" s="263" t="s">
        <v>232</v>
      </c>
    </row>
    <row r="26" spans="1:8">
      <c r="A26" s="263" t="s">
        <v>507</v>
      </c>
      <c r="B26" s="263" t="s">
        <v>508</v>
      </c>
      <c r="D26" s="58"/>
      <c r="E26" s="59"/>
      <c r="G26" s="263" t="s">
        <v>507</v>
      </c>
      <c r="H26" s="263" t="s">
        <v>235</v>
      </c>
    </row>
    <row r="27" spans="1:8">
      <c r="A27" s="263" t="s">
        <v>515</v>
      </c>
      <c r="B27" s="263" t="s">
        <v>516</v>
      </c>
      <c r="D27" s="58"/>
      <c r="E27" s="59"/>
      <c r="G27" s="263" t="s">
        <v>517</v>
      </c>
      <c r="H27" s="263" t="s">
        <v>234</v>
      </c>
    </row>
    <row r="28" spans="1:8">
      <c r="A28" s="58">
        <v>140901</v>
      </c>
      <c r="B28" s="263" t="s">
        <v>518</v>
      </c>
      <c r="D28" s="58"/>
      <c r="E28" s="59"/>
      <c r="G28" s="263" t="s">
        <v>519</v>
      </c>
      <c r="H28" s="263" t="s">
        <v>236</v>
      </c>
    </row>
    <row r="29" spans="1:8">
      <c r="A29" s="58">
        <v>140901</v>
      </c>
      <c r="B29" s="263" t="s">
        <v>520</v>
      </c>
      <c r="D29" s="58"/>
      <c r="E29" s="59"/>
      <c r="G29" s="263" t="s">
        <v>521</v>
      </c>
      <c r="H29" s="63" t="s">
        <v>128</v>
      </c>
    </row>
    <row r="30" spans="1:8">
      <c r="A30" s="58">
        <v>140901</v>
      </c>
      <c r="B30" s="263" t="s">
        <v>522</v>
      </c>
      <c r="D30" s="58"/>
      <c r="E30" s="59"/>
      <c r="G30" s="263" t="s">
        <v>523</v>
      </c>
      <c r="H30" s="63" t="s">
        <v>134</v>
      </c>
    </row>
    <row r="31" spans="1:8">
      <c r="A31" s="263" t="s">
        <v>240</v>
      </c>
      <c r="B31" s="263" t="s">
        <v>190</v>
      </c>
      <c r="D31" s="58">
        <v>2211</v>
      </c>
      <c r="E31" s="59" t="s">
        <v>251</v>
      </c>
      <c r="G31" s="263" t="s">
        <v>524</v>
      </c>
      <c r="H31" s="63" t="s">
        <v>147</v>
      </c>
    </row>
    <row r="32" spans="1:8">
      <c r="A32" s="263" t="s">
        <v>241</v>
      </c>
      <c r="B32" s="263" t="s">
        <v>200</v>
      </c>
      <c r="D32" s="58"/>
      <c r="E32" s="58"/>
      <c r="G32" s="263" t="s">
        <v>525</v>
      </c>
      <c r="H32" s="63" t="s">
        <v>151</v>
      </c>
    </row>
    <row r="33" spans="1:8">
      <c r="A33" s="263" t="s">
        <v>242</v>
      </c>
      <c r="B33" s="263" t="s">
        <v>243</v>
      </c>
      <c r="D33" s="58"/>
      <c r="E33" s="58"/>
      <c r="G33" s="263" t="s">
        <v>526</v>
      </c>
      <c r="H33" s="63" t="s">
        <v>154</v>
      </c>
    </row>
    <row r="34" spans="1:5">
      <c r="A34" s="58">
        <v>2202</v>
      </c>
      <c r="B34" s="263" t="s">
        <v>244</v>
      </c>
      <c r="D34" s="58"/>
      <c r="E34" s="58"/>
    </row>
    <row r="35" spans="1:8">
      <c r="A35" s="58"/>
      <c r="B35" s="59"/>
      <c r="D35" s="58">
        <v>2221</v>
      </c>
      <c r="E35" s="263" t="s">
        <v>258</v>
      </c>
      <c r="G35" s="263" t="s">
        <v>240</v>
      </c>
      <c r="H35" s="263" t="s">
        <v>190</v>
      </c>
    </row>
    <row r="36" spans="1:8">
      <c r="A36" s="58"/>
      <c r="B36" s="59"/>
      <c r="D36" s="58"/>
      <c r="E36" s="58"/>
      <c r="G36" s="263" t="s">
        <v>241</v>
      </c>
      <c r="H36" s="263" t="s">
        <v>200</v>
      </c>
    </row>
    <row r="37" spans="1:8">
      <c r="A37" s="58"/>
      <c r="B37" s="59"/>
      <c r="D37" s="58"/>
      <c r="E37" s="58"/>
      <c r="G37" s="263" t="s">
        <v>242</v>
      </c>
      <c r="H37" s="263" t="s">
        <v>243</v>
      </c>
    </row>
    <row r="38" spans="1:8">
      <c r="A38" s="58"/>
      <c r="B38" s="59"/>
      <c r="D38" s="58"/>
      <c r="E38" s="58"/>
      <c r="G38" s="58">
        <v>2202</v>
      </c>
      <c r="H38" s="263" t="s">
        <v>244</v>
      </c>
    </row>
    <row r="39" spans="1:8">
      <c r="A39" s="58">
        <v>2211</v>
      </c>
      <c r="B39" s="59" t="s">
        <v>251</v>
      </c>
      <c r="D39" s="58"/>
      <c r="E39" s="58"/>
      <c r="G39" s="58">
        <v>2211</v>
      </c>
      <c r="H39" s="59" t="s">
        <v>251</v>
      </c>
    </row>
    <row r="40" spans="1:8">
      <c r="A40" s="58"/>
      <c r="B40" s="58"/>
      <c r="D40" s="58"/>
      <c r="E40" s="58"/>
      <c r="G40" s="263" t="s">
        <v>252</v>
      </c>
      <c r="H40" s="263" t="s">
        <v>253</v>
      </c>
    </row>
    <row r="41" spans="1:8">
      <c r="A41" s="58"/>
      <c r="B41" s="58"/>
      <c r="D41" s="58"/>
      <c r="E41" s="58"/>
      <c r="G41" s="263" t="s">
        <v>254</v>
      </c>
      <c r="H41" s="263" t="s">
        <v>527</v>
      </c>
    </row>
    <row r="42" spans="1:8">
      <c r="A42" s="58"/>
      <c r="B42" s="58"/>
      <c r="D42" s="58"/>
      <c r="E42" s="58"/>
      <c r="G42" s="263" t="s">
        <v>256</v>
      </c>
      <c r="H42" s="263" t="s">
        <v>257</v>
      </c>
    </row>
    <row r="43" spans="1:8">
      <c r="A43" s="58">
        <v>2221</v>
      </c>
      <c r="B43" s="263" t="s">
        <v>258</v>
      </c>
      <c r="D43" s="58"/>
      <c r="E43" s="58"/>
      <c r="G43" s="58">
        <v>2221</v>
      </c>
      <c r="H43" s="263" t="s">
        <v>258</v>
      </c>
    </row>
    <row r="44" spans="1:8">
      <c r="A44" s="58"/>
      <c r="B44" s="58"/>
      <c r="D44" s="263" t="s">
        <v>274</v>
      </c>
      <c r="E44" s="263" t="s">
        <v>275</v>
      </c>
      <c r="G44" s="58"/>
      <c r="H44" s="58"/>
    </row>
    <row r="45" spans="1:8">
      <c r="A45" s="58"/>
      <c r="B45" s="58"/>
      <c r="D45" s="263" t="s">
        <v>276</v>
      </c>
      <c r="E45" s="263" t="s">
        <v>277</v>
      </c>
      <c r="G45" s="58"/>
      <c r="H45" s="58"/>
    </row>
    <row r="46" spans="1:8">
      <c r="A46" s="58"/>
      <c r="B46" s="58"/>
      <c r="D46" s="263" t="s">
        <v>278</v>
      </c>
      <c r="E46" s="263" t="s">
        <v>279</v>
      </c>
      <c r="G46" s="58"/>
      <c r="H46" s="58"/>
    </row>
    <row r="47" spans="1:8">
      <c r="A47" s="58"/>
      <c r="B47" s="58"/>
      <c r="D47" s="263" t="s">
        <v>280</v>
      </c>
      <c r="E47" s="263" t="s">
        <v>281</v>
      </c>
      <c r="G47" s="58"/>
      <c r="H47" s="58"/>
    </row>
    <row r="48" spans="1:8">
      <c r="A48" s="58"/>
      <c r="B48" s="58"/>
      <c r="D48" s="64">
        <v>4104</v>
      </c>
      <c r="E48" s="263" t="s">
        <v>282</v>
      </c>
      <c r="G48" s="58"/>
      <c r="H48" s="58"/>
    </row>
    <row r="49" spans="1:8">
      <c r="A49" s="58"/>
      <c r="B49" s="58"/>
      <c r="D49" s="263" t="s">
        <v>283</v>
      </c>
      <c r="E49" s="263" t="s">
        <v>284</v>
      </c>
      <c r="G49" s="58"/>
      <c r="H49" s="58"/>
    </row>
    <row r="50" spans="1:8">
      <c r="A50" s="58"/>
      <c r="B50" s="58"/>
      <c r="D50" s="263" t="s">
        <v>285</v>
      </c>
      <c r="E50" s="263" t="s">
        <v>286</v>
      </c>
      <c r="G50" s="58"/>
      <c r="H50" s="58"/>
    </row>
    <row r="51" spans="1:8">
      <c r="A51" s="58"/>
      <c r="B51" s="58"/>
      <c r="D51" s="263" t="s">
        <v>287</v>
      </c>
      <c r="E51" s="263" t="s">
        <v>288</v>
      </c>
      <c r="G51" s="58"/>
      <c r="H51" s="58"/>
    </row>
    <row r="52" spans="1:8">
      <c r="A52" s="58"/>
      <c r="B52" s="58"/>
      <c r="D52" s="58">
        <v>6601</v>
      </c>
      <c r="E52" s="263" t="s">
        <v>289</v>
      </c>
      <c r="G52" s="58"/>
      <c r="H52" s="58"/>
    </row>
    <row r="53" spans="1:8">
      <c r="A53" s="58"/>
      <c r="B53" s="58"/>
      <c r="D53" s="58">
        <v>6602</v>
      </c>
      <c r="E53" s="263" t="s">
        <v>205</v>
      </c>
      <c r="G53" s="58"/>
      <c r="H53" s="58"/>
    </row>
    <row r="54" spans="1:8">
      <c r="A54" s="263" t="s">
        <v>274</v>
      </c>
      <c r="B54" s="263" t="s">
        <v>275</v>
      </c>
      <c r="D54" s="55">
        <v>6603</v>
      </c>
      <c r="E54" s="65" t="s">
        <v>290</v>
      </c>
      <c r="G54" s="263" t="s">
        <v>274</v>
      </c>
      <c r="H54" s="263" t="s">
        <v>275</v>
      </c>
    </row>
    <row r="55" spans="1:8">
      <c r="A55" s="263" t="s">
        <v>276</v>
      </c>
      <c r="B55" s="263" t="s">
        <v>277</v>
      </c>
      <c r="D55" s="66">
        <v>6801</v>
      </c>
      <c r="E55" s="58" t="s">
        <v>528</v>
      </c>
      <c r="G55" s="263" t="s">
        <v>276</v>
      </c>
      <c r="H55" s="263" t="s">
        <v>277</v>
      </c>
    </row>
    <row r="56" spans="1:8">
      <c r="A56" s="263" t="s">
        <v>278</v>
      </c>
      <c r="B56" s="263" t="s">
        <v>279</v>
      </c>
      <c r="G56" s="263" t="s">
        <v>278</v>
      </c>
      <c r="H56" s="263" t="s">
        <v>279</v>
      </c>
    </row>
    <row r="57" spans="1:8">
      <c r="A57" s="263" t="s">
        <v>280</v>
      </c>
      <c r="B57" s="263" t="s">
        <v>281</v>
      </c>
      <c r="G57" s="263" t="s">
        <v>280</v>
      </c>
      <c r="H57" s="263" t="s">
        <v>281</v>
      </c>
    </row>
    <row r="58" spans="1:8">
      <c r="A58" s="64">
        <v>4104</v>
      </c>
      <c r="B58" s="263" t="s">
        <v>282</v>
      </c>
      <c r="G58" s="64">
        <v>4104</v>
      </c>
      <c r="H58" s="263" t="s">
        <v>282</v>
      </c>
    </row>
    <row r="59" spans="1:8">
      <c r="A59" s="263" t="s">
        <v>283</v>
      </c>
      <c r="B59" s="263" t="s">
        <v>284</v>
      </c>
      <c r="G59" s="263" t="s">
        <v>283</v>
      </c>
      <c r="H59" s="263" t="s">
        <v>284</v>
      </c>
    </row>
    <row r="60" spans="1:8">
      <c r="A60" s="67">
        <v>5001</v>
      </c>
      <c r="B60" s="263" t="s">
        <v>529</v>
      </c>
      <c r="G60" s="263" t="s">
        <v>285</v>
      </c>
      <c r="H60" s="263" t="s">
        <v>286</v>
      </c>
    </row>
    <row r="61" spans="1:8">
      <c r="A61" s="67">
        <v>500101</v>
      </c>
      <c r="B61" s="263" t="s">
        <v>530</v>
      </c>
      <c r="G61" s="263" t="s">
        <v>287</v>
      </c>
      <c r="H61" s="263" t="s">
        <v>288</v>
      </c>
    </row>
    <row r="62" spans="1:8">
      <c r="A62" s="264" t="s">
        <v>531</v>
      </c>
      <c r="B62" s="263" t="s">
        <v>532</v>
      </c>
      <c r="G62" s="58">
        <v>6601</v>
      </c>
      <c r="H62" s="263" t="s">
        <v>289</v>
      </c>
    </row>
    <row r="63" spans="1:8">
      <c r="A63" s="264" t="s">
        <v>533</v>
      </c>
      <c r="B63" s="263" t="s">
        <v>534</v>
      </c>
      <c r="G63" s="58">
        <v>6602</v>
      </c>
      <c r="H63" s="263" t="s">
        <v>205</v>
      </c>
    </row>
    <row r="64" spans="1:8">
      <c r="A64" s="264" t="s">
        <v>535</v>
      </c>
      <c r="B64" s="263" t="s">
        <v>536</v>
      </c>
      <c r="G64" s="55">
        <v>6603</v>
      </c>
      <c r="H64" s="65" t="s">
        <v>290</v>
      </c>
    </row>
    <row r="65" spans="1:8">
      <c r="A65" s="67">
        <v>500102</v>
      </c>
      <c r="B65" s="263" t="s">
        <v>537</v>
      </c>
      <c r="D65" s="67"/>
      <c r="E65" s="58"/>
      <c r="G65" s="66">
        <v>6801</v>
      </c>
      <c r="H65" s="58" t="s">
        <v>528</v>
      </c>
    </row>
    <row r="66" spans="1:5">
      <c r="A66" s="264" t="s">
        <v>538</v>
      </c>
      <c r="B66" s="263" t="s">
        <v>532</v>
      </c>
      <c r="D66" s="66"/>
      <c r="E66" s="58"/>
    </row>
    <row r="67" spans="1:8">
      <c r="A67" s="264" t="s">
        <v>539</v>
      </c>
      <c r="B67" s="263" t="s">
        <v>534</v>
      </c>
      <c r="D67" s="66"/>
      <c r="E67" s="58"/>
      <c r="G67" s="66"/>
      <c r="H67" s="58"/>
    </row>
    <row r="68" spans="1:8">
      <c r="A68" s="264" t="s">
        <v>540</v>
      </c>
      <c r="B68" s="263" t="s">
        <v>536</v>
      </c>
      <c r="D68" s="66"/>
      <c r="E68" s="58"/>
      <c r="G68" s="66"/>
      <c r="H68" s="58"/>
    </row>
    <row r="69" spans="1:8">
      <c r="A69" s="67">
        <v>500103</v>
      </c>
      <c r="B69" s="263" t="s">
        <v>541</v>
      </c>
      <c r="D69" s="67"/>
      <c r="E69" s="58"/>
      <c r="G69" s="67"/>
      <c r="H69" s="58"/>
    </row>
    <row r="70" spans="1:8">
      <c r="A70" s="264" t="s">
        <v>542</v>
      </c>
      <c r="B70" s="263" t="s">
        <v>532</v>
      </c>
      <c r="D70" s="66"/>
      <c r="E70" s="58"/>
      <c r="G70" s="66"/>
      <c r="H70" s="58"/>
    </row>
    <row r="71" spans="1:8">
      <c r="A71" s="264" t="s">
        <v>543</v>
      </c>
      <c r="B71" s="263" t="s">
        <v>534</v>
      </c>
      <c r="D71" s="66"/>
      <c r="E71" s="58"/>
      <c r="G71" s="66"/>
      <c r="H71" s="58"/>
    </row>
    <row r="72" spans="1:8">
      <c r="A72" s="264" t="s">
        <v>544</v>
      </c>
      <c r="B72" s="263" t="s">
        <v>536</v>
      </c>
      <c r="D72" s="66"/>
      <c r="E72" s="58"/>
      <c r="G72" s="66"/>
      <c r="H72" s="58"/>
    </row>
    <row r="73" spans="1:8">
      <c r="A73" s="66">
        <v>500201</v>
      </c>
      <c r="B73" s="263" t="s">
        <v>545</v>
      </c>
      <c r="D73" s="66"/>
      <c r="E73" s="58"/>
      <c r="G73" s="66"/>
      <c r="H73" s="58"/>
    </row>
    <row r="74" spans="1:8">
      <c r="A74" s="66">
        <v>50020101</v>
      </c>
      <c r="B74" s="263" t="s">
        <v>532</v>
      </c>
      <c r="D74" s="66"/>
      <c r="E74" s="58"/>
      <c r="G74" s="66"/>
      <c r="H74" s="58"/>
    </row>
    <row r="75" spans="1:8">
      <c r="A75" s="66">
        <v>50020102</v>
      </c>
      <c r="B75" s="263" t="s">
        <v>534</v>
      </c>
      <c r="D75" s="66"/>
      <c r="E75" s="58"/>
      <c r="G75" s="66"/>
      <c r="H75" s="58"/>
    </row>
    <row r="76" spans="1:8">
      <c r="A76" s="66">
        <v>50020103</v>
      </c>
      <c r="B76" s="263" t="s">
        <v>536</v>
      </c>
      <c r="D76" s="66"/>
      <c r="E76" s="58"/>
      <c r="G76" s="66"/>
      <c r="H76" s="58"/>
    </row>
    <row r="77" spans="1:8">
      <c r="A77" s="66">
        <v>500202</v>
      </c>
      <c r="B77" s="263" t="s">
        <v>537</v>
      </c>
      <c r="D77" s="66"/>
      <c r="E77" s="58"/>
      <c r="G77" s="66"/>
      <c r="H77" s="58"/>
    </row>
    <row r="78" spans="1:8">
      <c r="A78" s="66">
        <v>50020201</v>
      </c>
      <c r="B78" s="263" t="s">
        <v>532</v>
      </c>
      <c r="D78" s="66"/>
      <c r="E78" s="58"/>
      <c r="G78" s="66"/>
      <c r="H78" s="58"/>
    </row>
    <row r="79" spans="1:8">
      <c r="A79" s="66">
        <v>50020202</v>
      </c>
      <c r="B79" s="263" t="s">
        <v>534</v>
      </c>
      <c r="D79" s="66"/>
      <c r="E79" s="58"/>
      <c r="G79" s="66"/>
      <c r="H79" s="58"/>
    </row>
    <row r="80" spans="1:8">
      <c r="A80" s="66">
        <v>50020203</v>
      </c>
      <c r="B80" s="263" t="s">
        <v>536</v>
      </c>
      <c r="D80" s="66"/>
      <c r="E80" s="58"/>
      <c r="G80" s="66"/>
      <c r="H80" s="58"/>
    </row>
    <row r="81" spans="1:8">
      <c r="A81" s="66">
        <v>500203</v>
      </c>
      <c r="B81" s="263" t="s">
        <v>541</v>
      </c>
      <c r="D81" s="66"/>
      <c r="E81" s="58"/>
      <c r="G81" s="66"/>
      <c r="H81" s="58"/>
    </row>
    <row r="82" spans="1:8">
      <c r="A82" s="66">
        <v>50020301</v>
      </c>
      <c r="B82" s="263" t="s">
        <v>532</v>
      </c>
      <c r="D82" s="66"/>
      <c r="E82" s="58"/>
      <c r="G82" s="66"/>
      <c r="H82" s="58"/>
    </row>
    <row r="83" spans="1:8">
      <c r="A83" s="66">
        <v>50020302</v>
      </c>
      <c r="B83" s="263" t="s">
        <v>534</v>
      </c>
      <c r="D83" s="66"/>
      <c r="E83" s="58"/>
      <c r="G83" s="66"/>
      <c r="H83" s="58"/>
    </row>
    <row r="84" spans="1:8">
      <c r="A84" s="66">
        <v>50020303</v>
      </c>
      <c r="B84" s="263" t="s">
        <v>536</v>
      </c>
      <c r="D84" s="66"/>
      <c r="E84" s="58"/>
      <c r="G84" s="66"/>
      <c r="H84" s="58"/>
    </row>
    <row r="85" spans="1:8">
      <c r="A85" s="263" t="s">
        <v>546</v>
      </c>
      <c r="B85" s="263" t="s">
        <v>547</v>
      </c>
      <c r="D85" s="58"/>
      <c r="E85" s="58"/>
      <c r="G85" s="58"/>
      <c r="H85" s="58"/>
    </row>
    <row r="86" spans="1:8">
      <c r="A86" s="58">
        <v>510101</v>
      </c>
      <c r="B86" s="263" t="s">
        <v>548</v>
      </c>
      <c r="D86" s="58"/>
      <c r="E86" s="58"/>
      <c r="G86" s="58"/>
      <c r="H86" s="58"/>
    </row>
    <row r="87" spans="1:8">
      <c r="A87" s="58">
        <v>510102</v>
      </c>
      <c r="B87" s="263" t="s">
        <v>549</v>
      </c>
      <c r="D87" s="58"/>
      <c r="E87" s="58"/>
      <c r="G87" s="58"/>
      <c r="H87" s="58"/>
    </row>
    <row r="88" spans="1:2">
      <c r="A88" s="263" t="s">
        <v>285</v>
      </c>
      <c r="B88" s="263" t="s">
        <v>286</v>
      </c>
    </row>
    <row r="89" spans="1:2">
      <c r="A89" s="263" t="s">
        <v>287</v>
      </c>
      <c r="B89" s="263" t="s">
        <v>288</v>
      </c>
    </row>
    <row r="90" spans="1:2">
      <c r="A90" s="58">
        <v>6601</v>
      </c>
      <c r="B90" s="263" t="s">
        <v>289</v>
      </c>
    </row>
    <row r="91" spans="1:2">
      <c r="A91" s="58">
        <v>6602</v>
      </c>
      <c r="B91" s="263" t="s">
        <v>205</v>
      </c>
    </row>
    <row r="92" spans="1:2">
      <c r="A92" s="55">
        <v>6603</v>
      </c>
      <c r="B92" s="65" t="s">
        <v>290</v>
      </c>
    </row>
    <row r="93" spans="1:8">
      <c r="A93" s="66">
        <v>6801</v>
      </c>
      <c r="B93" s="58" t="s">
        <v>528</v>
      </c>
      <c r="D93" s="58"/>
      <c r="E93" s="58"/>
      <c r="G93" s="58"/>
      <c r="H93" s="58"/>
    </row>
    <row r="94" spans="1:8">
      <c r="A94" s="58"/>
      <c r="B94" s="58"/>
      <c r="D94" s="58"/>
      <c r="E94" s="58"/>
      <c r="G94" s="58"/>
      <c r="H94" s="58"/>
    </row>
    <row r="95" spans="1:8">
      <c r="A95" s="58"/>
      <c r="B95" s="58"/>
      <c r="D95" s="58"/>
      <c r="E95" s="58"/>
      <c r="G95" s="58"/>
      <c r="H95" s="58"/>
    </row>
    <row r="96" spans="1:8">
      <c r="A96" s="58"/>
      <c r="B96" s="58"/>
      <c r="D96" s="58"/>
      <c r="E96" s="58"/>
      <c r="G96" s="58"/>
      <c r="H96" s="58"/>
    </row>
    <row r="97" spans="1:8">
      <c r="A97" s="58"/>
      <c r="B97" s="58"/>
      <c r="D97" s="58"/>
      <c r="E97" s="58"/>
      <c r="G97" s="58"/>
      <c r="H97" s="58"/>
    </row>
    <row r="98" spans="1:8">
      <c r="A98" s="58"/>
      <c r="B98" s="58"/>
      <c r="D98" s="58"/>
      <c r="E98" s="58"/>
      <c r="G98" s="58"/>
      <c r="H98" s="58"/>
    </row>
    <row r="99" spans="1:8">
      <c r="A99" s="64"/>
      <c r="B99" s="58"/>
      <c r="D99" s="64"/>
      <c r="E99" s="58"/>
      <c r="G99" s="64"/>
      <c r="H99" s="58"/>
    </row>
    <row r="100" spans="1:8">
      <c r="A100" s="55"/>
      <c r="B100" s="65"/>
      <c r="D100" s="55"/>
      <c r="E100" s="65"/>
      <c r="G100" s="55"/>
      <c r="H100" s="65"/>
    </row>
    <row r="101" spans="1:8">
      <c r="A101" s="55"/>
      <c r="B101" s="55"/>
      <c r="D101" s="55"/>
      <c r="E101" s="55"/>
      <c r="G101" s="55"/>
      <c r="H101" s="55"/>
    </row>
    <row r="102" spans="1:8">
      <c r="A102" s="55"/>
      <c r="B102" s="55"/>
      <c r="D102" s="55"/>
      <c r="E102" s="55"/>
      <c r="G102" s="55"/>
      <c r="H102" s="55"/>
    </row>
    <row r="103" spans="1:8">
      <c r="A103" s="55"/>
      <c r="B103" s="55"/>
      <c r="D103" s="55"/>
      <c r="E103" s="55"/>
      <c r="G103" s="55"/>
      <c r="H103" s="55"/>
    </row>
    <row r="104" spans="1:8">
      <c r="A104" s="55"/>
      <c r="B104" s="55"/>
      <c r="D104" s="55"/>
      <c r="E104" s="55"/>
      <c r="G104" s="55"/>
      <c r="H104" s="55"/>
    </row>
    <row r="105" spans="1:8">
      <c r="A105" s="55"/>
      <c r="B105" s="55"/>
      <c r="D105" s="55"/>
      <c r="E105" s="55"/>
      <c r="G105" s="55"/>
      <c r="H105" s="55"/>
    </row>
    <row r="106" spans="1:8">
      <c r="A106" s="55"/>
      <c r="B106" s="55"/>
      <c r="D106" s="55"/>
      <c r="E106" s="55"/>
      <c r="G106" s="55"/>
      <c r="H106" s="55"/>
    </row>
    <row r="107" spans="1:8">
      <c r="A107" s="55"/>
      <c r="B107" s="55"/>
      <c r="D107" s="55"/>
      <c r="E107" s="55"/>
      <c r="G107" s="55"/>
      <c r="H107" s="55"/>
    </row>
    <row r="108" spans="1:8">
      <c r="A108" s="55"/>
      <c r="B108" s="55"/>
      <c r="D108" s="55"/>
      <c r="E108" s="55"/>
      <c r="G108" s="55"/>
      <c r="H108" s="55"/>
    </row>
    <row r="109" spans="1:8">
      <c r="A109" s="55"/>
      <c r="B109" s="55"/>
      <c r="D109" s="55"/>
      <c r="E109" s="55"/>
      <c r="G109" s="55"/>
      <c r="H109" s="55"/>
    </row>
    <row r="110" spans="1:8">
      <c r="A110" s="55"/>
      <c r="B110" s="55"/>
      <c r="D110" s="55"/>
      <c r="E110" s="55"/>
      <c r="G110" s="55"/>
      <c r="H110" s="55"/>
    </row>
    <row r="111" spans="1:8">
      <c r="A111" s="55"/>
      <c r="B111" s="55"/>
      <c r="D111" s="55"/>
      <c r="E111" s="55"/>
      <c r="G111" s="55"/>
      <c r="H111" s="55"/>
    </row>
    <row r="112" spans="1:8">
      <c r="A112" s="55"/>
      <c r="B112" s="55"/>
      <c r="D112" s="55"/>
      <c r="E112" s="55"/>
      <c r="G112" s="55"/>
      <c r="H112" s="55"/>
    </row>
    <row r="113" spans="1:8">
      <c r="A113" s="55"/>
      <c r="B113" s="55"/>
      <c r="D113" s="55"/>
      <c r="E113" s="55"/>
      <c r="G113" s="55"/>
      <c r="H113" s="55"/>
    </row>
    <row r="114" spans="1:8">
      <c r="A114" s="55"/>
      <c r="B114" s="55"/>
      <c r="D114" s="55"/>
      <c r="E114" s="55"/>
      <c r="G114" s="55"/>
      <c r="H114" s="55"/>
    </row>
    <row r="115" spans="1:8">
      <c r="A115" s="55"/>
      <c r="B115" s="55"/>
      <c r="D115" s="55"/>
      <c r="E115" s="55"/>
      <c r="G115" s="55"/>
      <c r="H115" s="55"/>
    </row>
    <row r="116" spans="1:8">
      <c r="A116" s="55"/>
      <c r="B116" s="55"/>
      <c r="D116" s="55"/>
      <c r="E116" s="55"/>
      <c r="G116" s="55"/>
      <c r="H116" s="55"/>
    </row>
    <row r="117" spans="1:8">
      <c r="A117" s="55"/>
      <c r="B117" s="55"/>
      <c r="D117" s="55"/>
      <c r="E117" s="55"/>
      <c r="G117" s="55"/>
      <c r="H117" s="55"/>
    </row>
    <row r="118" spans="1:8">
      <c r="A118" s="55"/>
      <c r="B118" s="55"/>
      <c r="D118" s="55"/>
      <c r="E118" s="55"/>
      <c r="G118" s="55"/>
      <c r="H118" s="55"/>
    </row>
    <row r="119" spans="1:8">
      <c r="A119" s="55"/>
      <c r="B119" s="55"/>
      <c r="D119" s="55"/>
      <c r="E119" s="55"/>
      <c r="G119" s="55"/>
      <c r="H119" s="55"/>
    </row>
    <row r="120" spans="1:8">
      <c r="A120" s="55"/>
      <c r="B120" s="55"/>
      <c r="D120" s="55"/>
      <c r="E120" s="55"/>
      <c r="G120" s="55"/>
      <c r="H120" s="55"/>
    </row>
    <row r="121" spans="1:8">
      <c r="A121" s="55"/>
      <c r="B121" s="55"/>
      <c r="D121" s="55"/>
      <c r="E121" s="55"/>
      <c r="G121" s="55"/>
      <c r="H121" s="55"/>
    </row>
    <row r="122" spans="1:8">
      <c r="A122" s="55"/>
      <c r="B122" s="55"/>
      <c r="D122" s="55"/>
      <c r="E122" s="55"/>
      <c r="G122" s="55"/>
      <c r="H122" s="55"/>
    </row>
    <row r="123" spans="1:8">
      <c r="A123" s="55"/>
      <c r="B123" s="55"/>
      <c r="D123" s="55"/>
      <c r="E123" s="55"/>
      <c r="G123" s="55"/>
      <c r="H123" s="55"/>
    </row>
    <row r="124" spans="1:8">
      <c r="A124" s="55"/>
      <c r="B124" s="55"/>
      <c r="D124" s="55"/>
      <c r="E124" s="55"/>
      <c r="G124" s="55"/>
      <c r="H124" s="55"/>
    </row>
    <row r="125" spans="1:8">
      <c r="A125" s="55"/>
      <c r="B125" s="55"/>
      <c r="D125" s="55"/>
      <c r="E125" s="55"/>
      <c r="G125" s="55"/>
      <c r="H125" s="55"/>
    </row>
    <row r="126" spans="1:8">
      <c r="A126" s="55"/>
      <c r="B126" s="55"/>
      <c r="D126" s="55"/>
      <c r="E126" s="55"/>
      <c r="G126" s="55"/>
      <c r="H126" s="55"/>
    </row>
    <row r="127" spans="1:8">
      <c r="A127" s="55"/>
      <c r="B127" s="55"/>
      <c r="D127" s="55"/>
      <c r="E127" s="55"/>
      <c r="G127" s="55"/>
      <c r="H127" s="55"/>
    </row>
    <row r="128" spans="1:8">
      <c r="A128" s="55"/>
      <c r="B128" s="55"/>
      <c r="D128" s="55"/>
      <c r="E128" s="55"/>
      <c r="G128" s="55"/>
      <c r="H128" s="55"/>
    </row>
    <row r="129" spans="1:8">
      <c r="A129" s="55"/>
      <c r="B129" s="55"/>
      <c r="D129" s="55"/>
      <c r="E129" s="55"/>
      <c r="G129" s="55"/>
      <c r="H129" s="55"/>
    </row>
    <row r="130" spans="1:8">
      <c r="A130" s="55"/>
      <c r="B130" s="55"/>
      <c r="D130" s="55"/>
      <c r="E130" s="55"/>
      <c r="G130" s="55"/>
      <c r="H130" s="55"/>
    </row>
    <row r="131" spans="1:8">
      <c r="A131" s="55"/>
      <c r="B131" s="55"/>
      <c r="D131" s="55"/>
      <c r="E131" s="55"/>
      <c r="G131" s="55"/>
      <c r="H131" s="55"/>
    </row>
    <row r="132" spans="1:8">
      <c r="A132" s="55"/>
      <c r="B132" s="55"/>
      <c r="D132" s="55"/>
      <c r="E132" s="55"/>
      <c r="G132" s="55"/>
      <c r="H132" s="55"/>
    </row>
    <row r="133" spans="1:8">
      <c r="A133" s="55"/>
      <c r="B133" s="55"/>
      <c r="D133" s="55"/>
      <c r="E133" s="55"/>
      <c r="G133" s="55"/>
      <c r="H133" s="55"/>
    </row>
    <row r="134" spans="1:8">
      <c r="A134" s="55"/>
      <c r="B134" s="55"/>
      <c r="D134" s="55"/>
      <c r="E134" s="55"/>
      <c r="G134" s="55"/>
      <c r="H134" s="55"/>
    </row>
    <row r="135" spans="1:8">
      <c r="A135" s="55"/>
      <c r="B135" s="55"/>
      <c r="D135" s="55"/>
      <c r="E135" s="55"/>
      <c r="G135" s="55"/>
      <c r="H135" s="55"/>
    </row>
    <row r="136" spans="1:8">
      <c r="A136" s="55"/>
      <c r="B136" s="55"/>
      <c r="D136" s="55"/>
      <c r="E136" s="55"/>
      <c r="G136" s="55"/>
      <c r="H136" s="55"/>
    </row>
    <row r="137" spans="1:8">
      <c r="A137" s="55"/>
      <c r="B137" s="55"/>
      <c r="D137" s="55"/>
      <c r="E137" s="55"/>
      <c r="G137" s="55"/>
      <c r="H137" s="55"/>
    </row>
    <row r="138" spans="1:8">
      <c r="A138" s="55"/>
      <c r="B138" s="55"/>
      <c r="D138" s="55"/>
      <c r="E138" s="55"/>
      <c r="G138" s="55"/>
      <c r="H138" s="55"/>
    </row>
    <row r="139" spans="1:8">
      <c r="A139" s="55"/>
      <c r="B139" s="55"/>
      <c r="D139" s="55"/>
      <c r="E139" s="55"/>
      <c r="G139" s="55"/>
      <c r="H139" s="55"/>
    </row>
    <row r="140" spans="1:8">
      <c r="A140" s="55"/>
      <c r="B140" s="55"/>
      <c r="D140" s="55"/>
      <c r="E140" s="55"/>
      <c r="G140" s="55"/>
      <c r="H140" s="55"/>
    </row>
    <row r="141" spans="1:8">
      <c r="A141" s="55"/>
      <c r="B141" s="55"/>
      <c r="D141" s="55"/>
      <c r="E141" s="55"/>
      <c r="G141" s="55"/>
      <c r="H141" s="55"/>
    </row>
    <row r="142" spans="1:8">
      <c r="A142" s="55"/>
      <c r="B142" s="55"/>
      <c r="D142" s="55"/>
      <c r="E142" s="55"/>
      <c r="G142" s="55"/>
      <c r="H142" s="55"/>
    </row>
    <row r="143" spans="1:8">
      <c r="A143" s="55"/>
      <c r="B143" s="55"/>
      <c r="D143" s="55"/>
      <c r="E143" s="55"/>
      <c r="G143" s="55"/>
      <c r="H143" s="55"/>
    </row>
    <row r="144" spans="1:8">
      <c r="A144" s="55"/>
      <c r="B144" s="55"/>
      <c r="D144" s="55"/>
      <c r="E144" s="55"/>
      <c r="G144" s="55"/>
      <c r="H144" s="55"/>
    </row>
    <row r="145" spans="1:8">
      <c r="A145" s="55"/>
      <c r="B145" s="55"/>
      <c r="D145" s="55"/>
      <c r="E145" s="55"/>
      <c r="G145" s="55"/>
      <c r="H145" s="55"/>
    </row>
    <row r="146" spans="1:8">
      <c r="A146" s="55"/>
      <c r="B146" s="55"/>
      <c r="D146" s="55"/>
      <c r="E146" s="55"/>
      <c r="G146" s="55"/>
      <c r="H146" s="55"/>
    </row>
    <row r="147" spans="1:8">
      <c r="A147" s="55"/>
      <c r="B147" s="55"/>
      <c r="D147" s="55"/>
      <c r="E147" s="55"/>
      <c r="G147" s="55"/>
      <c r="H147" s="55"/>
    </row>
    <row r="148" spans="1:8">
      <c r="A148" s="55"/>
      <c r="B148" s="55"/>
      <c r="D148" s="55"/>
      <c r="E148" s="55"/>
      <c r="G148" s="55"/>
      <c r="H148" s="55"/>
    </row>
    <row r="149" spans="1:8">
      <c r="A149" s="55"/>
      <c r="B149" s="55"/>
      <c r="D149" s="55"/>
      <c r="E149" s="55"/>
      <c r="G149" s="55"/>
      <c r="H149" s="55"/>
    </row>
    <row r="150" spans="1:8">
      <c r="A150" s="55"/>
      <c r="B150" s="55"/>
      <c r="D150" s="55"/>
      <c r="E150" s="55"/>
      <c r="G150" s="55"/>
      <c r="H150" s="55"/>
    </row>
    <row r="151" spans="1:8">
      <c r="A151" s="55"/>
      <c r="B151" s="55"/>
      <c r="D151" s="55"/>
      <c r="E151" s="55"/>
      <c r="G151" s="55"/>
      <c r="H151" s="55"/>
    </row>
    <row r="152" spans="1:8">
      <c r="A152" s="55"/>
      <c r="B152" s="55"/>
      <c r="D152" s="55"/>
      <c r="E152" s="55"/>
      <c r="G152" s="55"/>
      <c r="H152" s="55"/>
    </row>
    <row r="153" spans="1:8">
      <c r="A153" s="55"/>
      <c r="B153" s="55"/>
      <c r="D153" s="55"/>
      <c r="E153" s="55"/>
      <c r="G153" s="55"/>
      <c r="H153" s="55"/>
    </row>
    <row r="154" spans="1:8">
      <c r="A154" s="55"/>
      <c r="B154" s="55"/>
      <c r="D154" s="55"/>
      <c r="E154" s="55"/>
      <c r="G154" s="55"/>
      <c r="H154" s="55"/>
    </row>
    <row r="155" spans="1:8">
      <c r="A155" s="55"/>
      <c r="B155" s="55"/>
      <c r="D155" s="55"/>
      <c r="E155" s="55"/>
      <c r="G155" s="55"/>
      <c r="H155" s="55"/>
    </row>
    <row r="156" spans="1:8">
      <c r="A156" s="55"/>
      <c r="B156" s="55"/>
      <c r="D156" s="55"/>
      <c r="E156" s="55"/>
      <c r="G156" s="55"/>
      <c r="H156" s="55"/>
    </row>
    <row r="157" spans="1:8">
      <c r="A157" s="55"/>
      <c r="B157" s="55"/>
      <c r="D157" s="55"/>
      <c r="E157" s="55"/>
      <c r="G157" s="55"/>
      <c r="H157" s="55"/>
    </row>
    <row r="158" spans="1:8">
      <c r="A158" s="55"/>
      <c r="B158" s="55"/>
      <c r="D158" s="55"/>
      <c r="E158" s="55"/>
      <c r="G158" s="55"/>
      <c r="H158" s="55"/>
    </row>
    <row r="159" spans="1:8">
      <c r="A159" s="55"/>
      <c r="B159" s="55"/>
      <c r="D159" s="55"/>
      <c r="E159" s="55"/>
      <c r="G159" s="55"/>
      <c r="H159" s="55"/>
    </row>
    <row r="160" spans="1:8">
      <c r="A160" s="55"/>
      <c r="B160" s="55"/>
      <c r="D160" s="55"/>
      <c r="E160" s="55"/>
      <c r="G160" s="55"/>
      <c r="H160" s="55"/>
    </row>
    <row r="161" spans="1:8">
      <c r="A161" s="55"/>
      <c r="B161" s="55"/>
      <c r="D161" s="55"/>
      <c r="E161" s="55"/>
      <c r="G161" s="55"/>
      <c r="H161" s="55"/>
    </row>
    <row r="162" spans="1:8">
      <c r="A162" s="55"/>
      <c r="B162" s="55"/>
      <c r="D162" s="55"/>
      <c r="E162" s="55"/>
      <c r="G162" s="55"/>
      <c r="H162" s="55"/>
    </row>
    <row r="163" spans="1:8">
      <c r="A163" s="55"/>
      <c r="B163" s="55"/>
      <c r="D163" s="55"/>
      <c r="E163" s="55"/>
      <c r="G163" s="55"/>
      <c r="H163" s="55"/>
    </row>
    <row r="164" spans="1:8">
      <c r="A164" s="55"/>
      <c r="B164" s="55"/>
      <c r="D164" s="55"/>
      <c r="E164" s="55"/>
      <c r="G164" s="55"/>
      <c r="H164" s="55"/>
    </row>
    <row r="165" spans="1:8">
      <c r="A165" s="55"/>
      <c r="B165" s="55"/>
      <c r="D165" s="55"/>
      <c r="E165" s="55"/>
      <c r="G165" s="55"/>
      <c r="H165" s="55"/>
    </row>
    <row r="166" spans="1:8">
      <c r="A166" s="55"/>
      <c r="B166" s="55"/>
      <c r="D166" s="55"/>
      <c r="E166" s="55"/>
      <c r="G166" s="55"/>
      <c r="H166" s="55"/>
    </row>
    <row r="167" spans="1:8">
      <c r="A167" s="55"/>
      <c r="B167" s="55"/>
      <c r="D167" s="55"/>
      <c r="E167" s="55"/>
      <c r="G167" s="55"/>
      <c r="H167" s="55"/>
    </row>
    <row r="168" spans="1:8">
      <c r="A168" s="55"/>
      <c r="B168" s="55"/>
      <c r="D168" s="55"/>
      <c r="E168" s="55"/>
      <c r="G168" s="55"/>
      <c r="H168" s="55"/>
    </row>
    <row r="169" spans="1:8">
      <c r="A169" s="55"/>
      <c r="B169" s="55"/>
      <c r="D169" s="55"/>
      <c r="E169" s="55"/>
      <c r="G169" s="55"/>
      <c r="H169" s="55"/>
    </row>
    <row r="170" spans="1:8">
      <c r="A170" s="55"/>
      <c r="B170" s="55"/>
      <c r="D170" s="55"/>
      <c r="E170" s="55"/>
      <c r="G170" s="55"/>
      <c r="H170" s="55"/>
    </row>
    <row r="171" spans="1:8">
      <c r="A171" s="55"/>
      <c r="B171" s="55"/>
      <c r="D171" s="55"/>
      <c r="E171" s="55"/>
      <c r="G171" s="55"/>
      <c r="H171" s="55"/>
    </row>
    <row r="172" spans="1:8">
      <c r="A172" s="55"/>
      <c r="B172" s="55"/>
      <c r="D172" s="55"/>
      <c r="E172" s="55"/>
      <c r="G172" s="55"/>
      <c r="H172" s="55"/>
    </row>
    <row r="173" spans="1:8">
      <c r="A173" s="55"/>
      <c r="B173" s="55"/>
      <c r="D173" s="55"/>
      <c r="E173" s="55"/>
      <c r="G173" s="55"/>
      <c r="H173" s="55"/>
    </row>
    <row r="174" spans="1:8">
      <c r="A174" s="55"/>
      <c r="B174" s="55"/>
      <c r="D174" s="55"/>
      <c r="E174" s="55"/>
      <c r="G174" s="55"/>
      <c r="H174" s="55"/>
    </row>
    <row r="175" spans="1:8">
      <c r="A175" s="55"/>
      <c r="B175" s="55"/>
      <c r="D175" s="55"/>
      <c r="E175" s="55"/>
      <c r="G175" s="55"/>
      <c r="H175" s="55"/>
    </row>
    <row r="176" spans="1:8">
      <c r="A176" s="55"/>
      <c r="B176" s="55"/>
      <c r="D176" s="55"/>
      <c r="E176" s="55"/>
      <c r="G176" s="55"/>
      <c r="H176" s="55"/>
    </row>
    <row r="177" spans="1:8">
      <c r="A177" s="55"/>
      <c r="B177" s="55"/>
      <c r="D177" s="55"/>
      <c r="E177" s="55"/>
      <c r="G177" s="55"/>
      <c r="H177" s="55"/>
    </row>
    <row r="178" spans="1:8">
      <c r="A178" s="55"/>
      <c r="B178" s="55"/>
      <c r="D178" s="55"/>
      <c r="E178" s="55"/>
      <c r="G178" s="55"/>
      <c r="H178" s="55"/>
    </row>
    <row r="179" spans="1:8">
      <c r="A179" s="55"/>
      <c r="B179" s="55"/>
      <c r="D179" s="55"/>
      <c r="E179" s="55"/>
      <c r="G179" s="55"/>
      <c r="H179" s="55"/>
    </row>
    <row r="180" spans="1:8">
      <c r="A180" s="55"/>
      <c r="B180" s="55"/>
      <c r="D180" s="55"/>
      <c r="E180" s="55"/>
      <c r="G180" s="55"/>
      <c r="H180" s="55"/>
    </row>
    <row r="181" spans="1:8">
      <c r="A181" s="55"/>
      <c r="B181" s="55"/>
      <c r="D181" s="55"/>
      <c r="E181" s="55"/>
      <c r="G181" s="55"/>
      <c r="H181" s="55"/>
    </row>
    <row r="182" spans="1:8">
      <c r="A182" s="55"/>
      <c r="B182" s="55"/>
      <c r="D182" s="55"/>
      <c r="E182" s="55"/>
      <c r="G182" s="55"/>
      <c r="H182" s="55"/>
    </row>
    <row r="183" spans="1:8">
      <c r="A183" s="55"/>
      <c r="B183" s="55"/>
      <c r="D183" s="55"/>
      <c r="E183" s="55"/>
      <c r="G183" s="55"/>
      <c r="H183" s="55"/>
    </row>
    <row r="184" spans="1:8">
      <c r="A184" s="55"/>
      <c r="B184" s="55"/>
      <c r="D184" s="55"/>
      <c r="E184" s="55"/>
      <c r="G184" s="55"/>
      <c r="H184" s="55"/>
    </row>
    <row r="185" spans="1:8">
      <c r="A185" s="55"/>
      <c r="B185" s="55"/>
      <c r="D185" s="55"/>
      <c r="E185" s="55"/>
      <c r="G185" s="55"/>
      <c r="H185" s="55"/>
    </row>
    <row r="186" spans="1:8">
      <c r="A186" s="55"/>
      <c r="B186" s="55"/>
      <c r="D186" s="55"/>
      <c r="E186" s="55"/>
      <c r="G186" s="55"/>
      <c r="H186" s="55"/>
    </row>
    <row r="187" spans="1:8">
      <c r="A187" s="55"/>
      <c r="B187" s="55"/>
      <c r="D187" s="55"/>
      <c r="E187" s="55"/>
      <c r="G187" s="55"/>
      <c r="H187" s="55"/>
    </row>
    <row r="188" spans="1:8">
      <c r="A188" s="55"/>
      <c r="B188" s="55"/>
      <c r="D188" s="55"/>
      <c r="E188" s="55"/>
      <c r="G188" s="55"/>
      <c r="H188" s="55"/>
    </row>
    <row r="189" spans="1:8">
      <c r="A189" s="55"/>
      <c r="B189" s="55"/>
      <c r="D189" s="55"/>
      <c r="E189" s="55"/>
      <c r="G189" s="55"/>
      <c r="H189" s="55"/>
    </row>
    <row r="190" spans="1:8">
      <c r="A190" s="55"/>
      <c r="B190" s="55"/>
      <c r="D190" s="55"/>
      <c r="E190" s="55"/>
      <c r="G190" s="55"/>
      <c r="H190" s="55"/>
    </row>
    <row r="191" spans="1:8">
      <c r="A191" s="55"/>
      <c r="B191" s="55"/>
      <c r="D191" s="55"/>
      <c r="E191" s="55"/>
      <c r="G191" s="55"/>
      <c r="H191" s="55"/>
    </row>
    <row r="192" spans="1:8">
      <c r="A192" s="55"/>
      <c r="B192" s="55"/>
      <c r="D192" s="55"/>
      <c r="E192" s="55"/>
      <c r="G192" s="55"/>
      <c r="H192" s="55"/>
    </row>
    <row r="193" spans="1:8">
      <c r="A193" s="55"/>
      <c r="B193" s="55"/>
      <c r="D193" s="55"/>
      <c r="E193" s="55"/>
      <c r="G193" s="55"/>
      <c r="H193" s="55"/>
    </row>
    <row r="194" spans="1:8">
      <c r="A194" s="55"/>
      <c r="B194" s="55"/>
      <c r="D194" s="55"/>
      <c r="E194" s="55"/>
      <c r="G194" s="55"/>
      <c r="H194" s="55"/>
    </row>
    <row r="195" spans="1:8">
      <c r="A195" s="55"/>
      <c r="B195" s="55"/>
      <c r="D195" s="55"/>
      <c r="E195" s="55"/>
      <c r="G195" s="55"/>
      <c r="H195" s="55"/>
    </row>
    <row r="196" spans="1:8">
      <c r="A196" s="55"/>
      <c r="B196" s="55"/>
      <c r="D196" s="55"/>
      <c r="E196" s="55"/>
      <c r="G196" s="55"/>
      <c r="H196" s="55"/>
    </row>
    <row r="197" spans="1:8">
      <c r="A197" s="55"/>
      <c r="B197" s="55"/>
      <c r="D197" s="55"/>
      <c r="E197" s="55"/>
      <c r="G197" s="55"/>
      <c r="H197" s="55"/>
    </row>
    <row r="198" spans="1:8">
      <c r="A198" s="55"/>
      <c r="B198" s="55"/>
      <c r="D198" s="55"/>
      <c r="E198" s="55"/>
      <c r="G198" s="55"/>
      <c r="H198" s="55"/>
    </row>
    <row r="199" spans="1:8">
      <c r="A199" s="55"/>
      <c r="B199" s="55"/>
      <c r="D199" s="55"/>
      <c r="E199" s="55"/>
      <c r="G199" s="55"/>
      <c r="H199" s="55"/>
    </row>
    <row r="200" spans="1:8">
      <c r="A200" s="55"/>
      <c r="B200" s="55"/>
      <c r="D200" s="55"/>
      <c r="E200" s="55"/>
      <c r="G200" s="55"/>
      <c r="H200" s="55"/>
    </row>
    <row r="201" spans="1:8">
      <c r="A201" s="55"/>
      <c r="B201" s="55"/>
      <c r="D201" s="55"/>
      <c r="E201" s="55"/>
      <c r="G201" s="55"/>
      <c r="H201" s="55"/>
    </row>
    <row r="202" spans="1:8">
      <c r="A202" s="55"/>
      <c r="B202" s="55"/>
      <c r="D202" s="55"/>
      <c r="E202" s="55"/>
      <c r="G202" s="55"/>
      <c r="H202" s="55"/>
    </row>
    <row r="203" spans="1:8">
      <c r="A203" s="55"/>
      <c r="B203" s="55"/>
      <c r="D203" s="55"/>
      <c r="E203" s="55"/>
      <c r="G203" s="55"/>
      <c r="H203" s="55"/>
    </row>
    <row r="204" spans="1:8">
      <c r="A204" s="55"/>
      <c r="B204" s="55"/>
      <c r="D204" s="55"/>
      <c r="E204" s="55"/>
      <c r="G204" s="55"/>
      <c r="H204" s="55"/>
    </row>
    <row r="205" spans="1:8">
      <c r="A205" s="55"/>
      <c r="B205" s="55"/>
      <c r="D205" s="55"/>
      <c r="E205" s="55"/>
      <c r="G205" s="55"/>
      <c r="H205" s="55"/>
    </row>
    <row r="206" spans="1:8">
      <c r="A206" s="55"/>
      <c r="B206" s="55"/>
      <c r="D206" s="55"/>
      <c r="E206" s="55"/>
      <c r="G206" s="55"/>
      <c r="H206" s="55"/>
    </row>
    <row r="207" spans="1:8">
      <c r="A207" s="55"/>
      <c r="B207" s="55"/>
      <c r="D207" s="55"/>
      <c r="E207" s="55"/>
      <c r="G207" s="55"/>
      <c r="H207" s="55"/>
    </row>
    <row r="208" spans="1:8">
      <c r="A208" s="55"/>
      <c r="B208" s="55"/>
      <c r="D208" s="55"/>
      <c r="E208" s="55"/>
      <c r="G208" s="55"/>
      <c r="H208" s="55"/>
    </row>
    <row r="209" spans="1:8">
      <c r="A209" s="55"/>
      <c r="B209" s="55"/>
      <c r="D209" s="55"/>
      <c r="E209" s="55"/>
      <c r="G209" s="55"/>
      <c r="H209" s="55"/>
    </row>
    <row r="210" spans="1:8">
      <c r="A210" s="55"/>
      <c r="B210" s="55"/>
      <c r="D210" s="55"/>
      <c r="E210" s="55"/>
      <c r="G210" s="55"/>
      <c r="H210" s="55"/>
    </row>
    <row r="211" spans="1:8">
      <c r="A211" s="55"/>
      <c r="B211" s="55"/>
      <c r="D211" s="55"/>
      <c r="E211" s="55"/>
      <c r="G211" s="55"/>
      <c r="H211" s="55"/>
    </row>
  </sheetData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  <customProperties>
    <customPr name="BudgetSheetCodeNam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Q68"/>
  <sheetViews>
    <sheetView workbookViewId="0">
      <selection activeCell="J14" sqref="J14"/>
    </sheetView>
  </sheetViews>
  <sheetFormatPr defaultColWidth="9" defaultRowHeight="14.4"/>
  <cols>
    <col min="1" max="1" width="9" style="3"/>
    <col min="2" max="2" width="20.8796296296296" style="3" customWidth="1"/>
    <col min="3" max="3" width="9.37962962962963" style="3" customWidth="1"/>
    <col min="4" max="4" width="22.8796296296296" style="3" customWidth="1"/>
    <col min="5" max="16384" width="9" style="3"/>
  </cols>
  <sheetData>
    <row r="1" ht="24" spans="1:11">
      <c r="A1" s="265" t="s">
        <v>550</v>
      </c>
      <c r="B1" s="265" t="s">
        <v>551</v>
      </c>
      <c r="C1" s="265" t="s">
        <v>217</v>
      </c>
      <c r="D1" s="265" t="s">
        <v>218</v>
      </c>
      <c r="E1" s="265" t="s">
        <v>552</v>
      </c>
      <c r="F1" s="265" t="s">
        <v>553</v>
      </c>
      <c r="G1" s="265" t="s">
        <v>554</v>
      </c>
      <c r="H1" s="265" t="s">
        <v>555</v>
      </c>
      <c r="I1" s="265" t="s">
        <v>556</v>
      </c>
      <c r="J1" s="265" t="s">
        <v>557</v>
      </c>
      <c r="K1" s="265" t="s">
        <v>558</v>
      </c>
    </row>
    <row r="2" spans="1:11">
      <c r="A2" s="266" t="s">
        <v>559</v>
      </c>
      <c r="B2" s="266" t="s">
        <v>560</v>
      </c>
      <c r="C2" s="266" t="s">
        <v>221</v>
      </c>
      <c r="D2" s="266" t="s">
        <v>222</v>
      </c>
      <c r="E2" s="48"/>
      <c r="F2" s="48"/>
      <c r="G2" s="48"/>
      <c r="H2" s="48"/>
      <c r="I2" s="48"/>
      <c r="J2" s="48"/>
      <c r="K2" s="48"/>
    </row>
    <row r="3" spans="1:13">
      <c r="A3" s="266" t="s">
        <v>559</v>
      </c>
      <c r="B3" s="266" t="s">
        <v>560</v>
      </c>
      <c r="C3" s="266" t="s">
        <v>224</v>
      </c>
      <c r="D3" s="266" t="s">
        <v>225</v>
      </c>
      <c r="E3" s="48"/>
      <c r="F3" s="48"/>
      <c r="G3" s="48"/>
      <c r="H3" s="48"/>
      <c r="I3" s="48"/>
      <c r="J3" s="48"/>
      <c r="K3" s="48"/>
      <c r="M3" s="49"/>
    </row>
    <row r="4" spans="1:17">
      <c r="A4" s="266" t="s">
        <v>559</v>
      </c>
      <c r="B4" s="266" t="s">
        <v>560</v>
      </c>
      <c r="C4" s="266" t="s">
        <v>561</v>
      </c>
      <c r="D4" s="267" t="s">
        <v>562</v>
      </c>
      <c r="E4" s="48"/>
      <c r="F4" s="48"/>
      <c r="G4" s="48"/>
      <c r="H4" s="48"/>
      <c r="I4" s="48"/>
      <c r="J4" s="48"/>
      <c r="K4" s="48"/>
      <c r="M4" s="50"/>
      <c r="N4" s="49"/>
      <c r="O4" s="49"/>
      <c r="P4" s="49"/>
      <c r="Q4" s="49"/>
    </row>
    <row r="5" spans="1:17">
      <c r="A5" s="266" t="s">
        <v>559</v>
      </c>
      <c r="B5" s="266" t="s">
        <v>560</v>
      </c>
      <c r="C5" s="266" t="s">
        <v>563</v>
      </c>
      <c r="D5" s="267" t="s">
        <v>564</v>
      </c>
      <c r="E5" s="48"/>
      <c r="F5" s="48"/>
      <c r="G5" s="48"/>
      <c r="H5" s="48"/>
      <c r="I5" s="48"/>
      <c r="J5" s="48"/>
      <c r="K5" s="48"/>
      <c r="M5" s="51"/>
      <c r="N5" s="49"/>
      <c r="O5" s="49"/>
      <c r="P5" s="49"/>
      <c r="Q5" s="49"/>
    </row>
    <row r="6" spans="1:17">
      <c r="A6" s="266" t="s">
        <v>559</v>
      </c>
      <c r="B6" s="266" t="s">
        <v>560</v>
      </c>
      <c r="C6" s="266" t="s">
        <v>565</v>
      </c>
      <c r="D6" s="267" t="s">
        <v>566</v>
      </c>
      <c r="E6" s="48"/>
      <c r="F6" s="48"/>
      <c r="G6" s="48"/>
      <c r="H6" s="48"/>
      <c r="I6" s="48"/>
      <c r="J6" s="48"/>
      <c r="K6" s="48"/>
      <c r="M6" s="49"/>
      <c r="N6" s="49"/>
      <c r="O6" s="50"/>
      <c r="P6" s="49"/>
      <c r="Q6" s="49"/>
    </row>
    <row r="7" spans="1:17">
      <c r="A7" s="266" t="s">
        <v>559</v>
      </c>
      <c r="B7" s="266" t="s">
        <v>560</v>
      </c>
      <c r="C7" s="266" t="s">
        <v>567</v>
      </c>
      <c r="D7" s="267" t="s">
        <v>568</v>
      </c>
      <c r="E7" s="48"/>
      <c r="F7" s="48"/>
      <c r="G7" s="48"/>
      <c r="H7" s="48"/>
      <c r="I7" s="48"/>
      <c r="J7" s="48"/>
      <c r="K7" s="48"/>
      <c r="M7" s="49"/>
      <c r="N7" s="49"/>
      <c r="O7" s="49"/>
      <c r="P7" s="49"/>
      <c r="Q7" s="49"/>
    </row>
    <row r="8" spans="1:17">
      <c r="A8" s="266" t="s">
        <v>559</v>
      </c>
      <c r="B8" s="266" t="s">
        <v>560</v>
      </c>
      <c r="C8" s="266" t="s">
        <v>228</v>
      </c>
      <c r="D8" s="266" t="s">
        <v>229</v>
      </c>
      <c r="E8" s="48"/>
      <c r="F8" s="48"/>
      <c r="G8" s="48"/>
      <c r="H8" s="48"/>
      <c r="I8" s="48"/>
      <c r="J8" s="48"/>
      <c r="K8" s="48"/>
      <c r="N8" s="49"/>
      <c r="O8" s="49"/>
      <c r="P8" s="49"/>
      <c r="Q8" s="49"/>
    </row>
    <row r="9" spans="1:17">
      <c r="A9" s="266" t="s">
        <v>559</v>
      </c>
      <c r="B9" s="266" t="s">
        <v>560</v>
      </c>
      <c r="C9" s="266" t="s">
        <v>499</v>
      </c>
      <c r="D9" s="266" t="s">
        <v>230</v>
      </c>
      <c r="E9" s="48"/>
      <c r="F9" s="48"/>
      <c r="G9" s="48"/>
      <c r="H9" s="48"/>
      <c r="I9" s="48"/>
      <c r="J9" s="48"/>
      <c r="K9" s="48"/>
      <c r="N9" s="49"/>
      <c r="O9" s="49"/>
      <c r="P9" s="49"/>
      <c r="Q9" s="49"/>
    </row>
    <row r="10" spans="1:17">
      <c r="A10" s="266" t="s">
        <v>559</v>
      </c>
      <c r="B10" s="266" t="s">
        <v>560</v>
      </c>
      <c r="C10" s="266" t="s">
        <v>500</v>
      </c>
      <c r="D10" s="266" t="s">
        <v>232</v>
      </c>
      <c r="E10" s="48"/>
      <c r="F10" s="48"/>
      <c r="G10" s="48"/>
      <c r="H10" s="48"/>
      <c r="I10" s="48"/>
      <c r="J10" s="48"/>
      <c r="K10" s="48"/>
      <c r="N10" s="49"/>
      <c r="O10" s="49"/>
      <c r="P10" s="49"/>
      <c r="Q10" s="49"/>
    </row>
    <row r="11" spans="1:17">
      <c r="A11" s="266" t="s">
        <v>559</v>
      </c>
      <c r="B11" s="266" t="s">
        <v>560</v>
      </c>
      <c r="C11" s="266" t="s">
        <v>503</v>
      </c>
      <c r="D11" s="266" t="s">
        <v>235</v>
      </c>
      <c r="E11" s="48"/>
      <c r="F11" s="48"/>
      <c r="G11" s="48"/>
      <c r="H11" s="48"/>
      <c r="I11" s="48"/>
      <c r="J11" s="48"/>
      <c r="K11" s="48"/>
      <c r="N11" s="49"/>
      <c r="O11" s="49"/>
      <c r="P11" s="49"/>
      <c r="Q11" s="49"/>
    </row>
    <row r="12" spans="1:17">
      <c r="A12" s="266" t="s">
        <v>559</v>
      </c>
      <c r="B12" s="266" t="s">
        <v>560</v>
      </c>
      <c r="C12" s="266" t="s">
        <v>506</v>
      </c>
      <c r="D12" s="266" t="s">
        <v>234</v>
      </c>
      <c r="E12" s="48"/>
      <c r="F12" s="48"/>
      <c r="G12" s="48"/>
      <c r="H12" s="48"/>
      <c r="I12" s="48"/>
      <c r="J12" s="48"/>
      <c r="K12" s="48"/>
      <c r="N12" s="49"/>
      <c r="O12" s="49"/>
      <c r="P12" s="49"/>
      <c r="Q12" s="49"/>
    </row>
    <row r="13" spans="1:17">
      <c r="A13" s="266" t="s">
        <v>559</v>
      </c>
      <c r="B13" s="266" t="s">
        <v>560</v>
      </c>
      <c r="C13" s="266" t="s">
        <v>509</v>
      </c>
      <c r="D13" s="266" t="s">
        <v>236</v>
      </c>
      <c r="E13" s="48"/>
      <c r="F13" s="48"/>
      <c r="G13" s="48"/>
      <c r="H13" s="48"/>
      <c r="I13" s="48"/>
      <c r="J13" s="48"/>
      <c r="K13" s="48"/>
      <c r="N13" s="49"/>
      <c r="O13" s="49"/>
      <c r="P13" s="49"/>
      <c r="Q13" s="49"/>
    </row>
    <row r="14" spans="1:17">
      <c r="A14" s="266" t="s">
        <v>559</v>
      </c>
      <c r="B14" s="266" t="s">
        <v>560</v>
      </c>
      <c r="C14" s="266" t="s">
        <v>510</v>
      </c>
      <c r="D14" s="266" t="s">
        <v>569</v>
      </c>
      <c r="E14" s="48"/>
      <c r="F14" s="48"/>
      <c r="G14" s="48"/>
      <c r="H14" s="48"/>
      <c r="I14" s="48"/>
      <c r="J14" s="48"/>
      <c r="K14" s="48"/>
      <c r="N14" s="49"/>
      <c r="O14" s="49"/>
      <c r="P14" s="49"/>
      <c r="Q14" s="49"/>
    </row>
    <row r="15" spans="1:11">
      <c r="A15" s="266" t="s">
        <v>559</v>
      </c>
      <c r="B15" s="266" t="s">
        <v>560</v>
      </c>
      <c r="C15" s="266" t="s">
        <v>501</v>
      </c>
      <c r="D15" s="266" t="s">
        <v>502</v>
      </c>
      <c r="E15" s="48"/>
      <c r="F15" s="48"/>
      <c r="G15" s="48"/>
      <c r="H15" s="48"/>
      <c r="I15" s="48"/>
      <c r="J15" s="48"/>
      <c r="K15" s="48"/>
    </row>
    <row r="16" spans="1:11">
      <c r="A16" s="266" t="s">
        <v>559</v>
      </c>
      <c r="B16" s="266" t="s">
        <v>560</v>
      </c>
      <c r="C16" s="266" t="s">
        <v>515</v>
      </c>
      <c r="D16" s="266" t="s">
        <v>570</v>
      </c>
      <c r="E16" s="48"/>
      <c r="F16" s="48"/>
      <c r="G16" s="48"/>
      <c r="H16" s="48"/>
      <c r="I16" s="48"/>
      <c r="J16" s="48"/>
      <c r="K16" s="48"/>
    </row>
    <row r="17" spans="1:11">
      <c r="A17" s="266" t="s">
        <v>559</v>
      </c>
      <c r="B17" s="266" t="s">
        <v>560</v>
      </c>
      <c r="C17" s="266" t="s">
        <v>240</v>
      </c>
      <c r="D17" s="266" t="s">
        <v>190</v>
      </c>
      <c r="E17" s="48"/>
      <c r="F17" s="48"/>
      <c r="G17" s="48"/>
      <c r="H17" s="48"/>
      <c r="I17" s="48"/>
      <c r="J17" s="48"/>
      <c r="K17" s="48"/>
    </row>
    <row r="18" spans="1:11">
      <c r="A18" s="266" t="s">
        <v>559</v>
      </c>
      <c r="B18" s="266" t="s">
        <v>560</v>
      </c>
      <c r="C18" s="266" t="s">
        <v>241</v>
      </c>
      <c r="D18" s="266" t="s">
        <v>200</v>
      </c>
      <c r="E18" s="48"/>
      <c r="F18" s="48"/>
      <c r="G18" s="48"/>
      <c r="H18" s="48"/>
      <c r="I18" s="48"/>
      <c r="J18" s="48"/>
      <c r="K18" s="48"/>
    </row>
    <row r="19" spans="1:11">
      <c r="A19" s="266" t="s">
        <v>559</v>
      </c>
      <c r="B19" s="266" t="s">
        <v>560</v>
      </c>
      <c r="C19" s="266" t="s">
        <v>571</v>
      </c>
      <c r="D19" s="48"/>
      <c r="E19" s="48"/>
      <c r="F19" s="48"/>
      <c r="G19" s="48"/>
      <c r="H19" s="48"/>
      <c r="I19" s="48"/>
      <c r="J19" s="48"/>
      <c r="K19" s="48"/>
    </row>
    <row r="20" spans="1:11">
      <c r="A20" s="266" t="s">
        <v>559</v>
      </c>
      <c r="B20" s="266" t="s">
        <v>560</v>
      </c>
      <c r="C20" s="266" t="s">
        <v>242</v>
      </c>
      <c r="D20" s="266" t="s">
        <v>243</v>
      </c>
      <c r="E20" s="48"/>
      <c r="F20" s="48"/>
      <c r="G20" s="48"/>
      <c r="H20" s="48"/>
      <c r="I20" s="48"/>
      <c r="J20" s="48"/>
      <c r="K20" s="48"/>
    </row>
    <row r="21" spans="1:11">
      <c r="A21" s="266" t="s">
        <v>559</v>
      </c>
      <c r="B21" s="266" t="s">
        <v>560</v>
      </c>
      <c r="C21" s="266" t="s">
        <v>245</v>
      </c>
      <c r="D21" s="267" t="s">
        <v>572</v>
      </c>
      <c r="E21" s="48"/>
      <c r="F21" s="48"/>
      <c r="G21" s="48"/>
      <c r="H21" s="48"/>
      <c r="I21" s="48"/>
      <c r="J21" s="48"/>
      <c r="K21" s="48"/>
    </row>
    <row r="22" spans="1:11">
      <c r="A22" s="266" t="s">
        <v>559</v>
      </c>
      <c r="B22" s="266" t="s">
        <v>560</v>
      </c>
      <c r="C22" s="266" t="s">
        <v>573</v>
      </c>
      <c r="D22" s="267" t="s">
        <v>574</v>
      </c>
      <c r="E22" s="48"/>
      <c r="F22" s="48"/>
      <c r="G22" s="48"/>
      <c r="H22" s="48"/>
      <c r="I22" s="48"/>
      <c r="J22" s="48"/>
      <c r="K22" s="48"/>
    </row>
    <row r="23" spans="1:11">
      <c r="A23" s="266" t="s">
        <v>559</v>
      </c>
      <c r="B23" s="266" t="s">
        <v>560</v>
      </c>
      <c r="C23" s="266" t="s">
        <v>575</v>
      </c>
      <c r="D23" s="267" t="s">
        <v>576</v>
      </c>
      <c r="E23" s="48"/>
      <c r="F23" s="48"/>
      <c r="G23" s="48"/>
      <c r="H23" s="48"/>
      <c r="I23" s="48"/>
      <c r="J23" s="48"/>
      <c r="K23" s="48"/>
    </row>
    <row r="24" spans="1:11">
      <c r="A24" s="266" t="s">
        <v>559</v>
      </c>
      <c r="B24" s="266" t="s">
        <v>560</v>
      </c>
      <c r="C24" s="266" t="s">
        <v>577</v>
      </c>
      <c r="D24" s="267" t="s">
        <v>578</v>
      </c>
      <c r="E24" s="48"/>
      <c r="F24" s="48"/>
      <c r="G24" s="48"/>
      <c r="H24" s="48"/>
      <c r="I24" s="48"/>
      <c r="J24" s="48"/>
      <c r="K24" s="48"/>
    </row>
    <row r="25" spans="1:11">
      <c r="A25" s="266" t="s">
        <v>559</v>
      </c>
      <c r="B25" s="266" t="s">
        <v>560</v>
      </c>
      <c r="C25" s="266" t="s">
        <v>252</v>
      </c>
      <c r="D25" s="266" t="s">
        <v>253</v>
      </c>
      <c r="E25" s="48"/>
      <c r="F25" s="48"/>
      <c r="G25" s="48"/>
      <c r="H25" s="48"/>
      <c r="I25" s="48"/>
      <c r="J25" s="48"/>
      <c r="K25" s="48"/>
    </row>
    <row r="26" spans="1:11">
      <c r="A26" s="266" t="s">
        <v>559</v>
      </c>
      <c r="B26" s="266" t="s">
        <v>560</v>
      </c>
      <c r="C26" s="266" t="s">
        <v>254</v>
      </c>
      <c r="D26" s="266" t="s">
        <v>527</v>
      </c>
      <c r="E26" s="48"/>
      <c r="F26" s="48"/>
      <c r="G26" s="48"/>
      <c r="H26" s="48"/>
      <c r="I26" s="48"/>
      <c r="J26" s="48"/>
      <c r="K26" s="48"/>
    </row>
    <row r="27" spans="1:11">
      <c r="A27" s="266" t="s">
        <v>559</v>
      </c>
      <c r="B27" s="266" t="s">
        <v>560</v>
      </c>
      <c r="C27" s="266" t="s">
        <v>256</v>
      </c>
      <c r="D27" s="266" t="s">
        <v>257</v>
      </c>
      <c r="E27" s="48"/>
      <c r="F27" s="48"/>
      <c r="G27" s="48"/>
      <c r="H27" s="48"/>
      <c r="I27" s="48"/>
      <c r="J27" s="48"/>
      <c r="K27" s="48"/>
    </row>
    <row r="28" spans="1:11">
      <c r="A28" s="266" t="s">
        <v>559</v>
      </c>
      <c r="B28" s="266" t="s">
        <v>560</v>
      </c>
      <c r="C28" s="266" t="s">
        <v>260</v>
      </c>
      <c r="D28" s="266" t="s">
        <v>261</v>
      </c>
      <c r="E28" s="48"/>
      <c r="F28" s="48"/>
      <c r="G28" s="48"/>
      <c r="H28" s="48"/>
      <c r="I28" s="48"/>
      <c r="J28" s="48"/>
      <c r="K28" s="48"/>
    </row>
    <row r="29" spans="1:11">
      <c r="A29" s="266" t="s">
        <v>559</v>
      </c>
      <c r="B29" s="266" t="s">
        <v>560</v>
      </c>
      <c r="C29" s="266" t="s">
        <v>262</v>
      </c>
      <c r="D29" s="266" t="s">
        <v>263</v>
      </c>
      <c r="E29" s="48"/>
      <c r="F29" s="48"/>
      <c r="G29" s="48"/>
      <c r="H29" s="48"/>
      <c r="I29" s="48"/>
      <c r="J29" s="48"/>
      <c r="K29" s="48"/>
    </row>
    <row r="30" spans="1:11">
      <c r="A30" s="266" t="s">
        <v>559</v>
      </c>
      <c r="B30" s="266" t="s">
        <v>560</v>
      </c>
      <c r="C30" s="266" t="s">
        <v>264</v>
      </c>
      <c r="D30" s="266" t="s">
        <v>265</v>
      </c>
      <c r="E30" s="48"/>
      <c r="F30" s="48"/>
      <c r="G30" s="48"/>
      <c r="H30" s="48"/>
      <c r="I30" s="48"/>
      <c r="J30" s="48"/>
      <c r="K30" s="48"/>
    </row>
    <row r="31" spans="1:11">
      <c r="A31" s="266" t="s">
        <v>559</v>
      </c>
      <c r="B31" s="266" t="s">
        <v>560</v>
      </c>
      <c r="C31" s="266" t="s">
        <v>579</v>
      </c>
      <c r="D31" s="266" t="s">
        <v>580</v>
      </c>
      <c r="E31" s="48"/>
      <c r="F31" s="48"/>
      <c r="G31" s="48"/>
      <c r="H31" s="48"/>
      <c r="I31" s="48"/>
      <c r="J31" s="48"/>
      <c r="K31" s="48"/>
    </row>
    <row r="32" spans="1:11">
      <c r="A32" s="48">
        <v>2011</v>
      </c>
      <c r="B32" s="266" t="s">
        <v>581</v>
      </c>
      <c r="C32" s="266" t="s">
        <v>582</v>
      </c>
      <c r="D32" s="266" t="s">
        <v>583</v>
      </c>
      <c r="E32" s="48"/>
      <c r="F32" s="48"/>
      <c r="G32" s="48"/>
      <c r="H32" s="48"/>
      <c r="I32" s="48"/>
      <c r="J32" s="48"/>
      <c r="K32" s="48"/>
    </row>
    <row r="33" spans="1:11">
      <c r="A33" s="266" t="s">
        <v>559</v>
      </c>
      <c r="B33" s="266" t="s">
        <v>560</v>
      </c>
      <c r="C33" s="266" t="s">
        <v>270</v>
      </c>
      <c r="D33" s="266" t="s">
        <v>271</v>
      </c>
      <c r="E33" s="48"/>
      <c r="F33" s="48"/>
      <c r="G33" s="48"/>
      <c r="H33" s="48"/>
      <c r="I33" s="48"/>
      <c r="J33" s="48"/>
      <c r="K33" s="48"/>
    </row>
    <row r="34" spans="1:11">
      <c r="A34" s="266" t="s">
        <v>559</v>
      </c>
      <c r="B34" s="266" t="s">
        <v>560</v>
      </c>
      <c r="C34" s="266" t="s">
        <v>584</v>
      </c>
      <c r="D34" s="266" t="s">
        <v>585</v>
      </c>
      <c r="E34" s="48"/>
      <c r="F34" s="48"/>
      <c r="G34" s="48"/>
      <c r="H34" s="48"/>
      <c r="I34" s="48"/>
      <c r="J34" s="48"/>
      <c r="K34" s="48"/>
    </row>
    <row r="35" spans="1:11">
      <c r="A35" s="266" t="s">
        <v>559</v>
      </c>
      <c r="B35" s="266" t="s">
        <v>560</v>
      </c>
      <c r="C35" s="266" t="s">
        <v>586</v>
      </c>
      <c r="D35" s="266" t="s">
        <v>587</v>
      </c>
      <c r="E35" s="48"/>
      <c r="F35" s="48"/>
      <c r="G35" s="48"/>
      <c r="H35" s="48"/>
      <c r="I35" s="48"/>
      <c r="J35" s="48"/>
      <c r="K35" s="48"/>
    </row>
    <row r="36" spans="1:11">
      <c r="A36" s="266" t="s">
        <v>559</v>
      </c>
      <c r="B36" s="266" t="s">
        <v>560</v>
      </c>
      <c r="C36" s="266" t="s">
        <v>272</v>
      </c>
      <c r="D36" s="266" t="s">
        <v>273</v>
      </c>
      <c r="E36" s="48"/>
      <c r="F36" s="48"/>
      <c r="G36" s="48"/>
      <c r="H36" s="48"/>
      <c r="I36" s="48"/>
      <c r="J36" s="48"/>
      <c r="K36" s="48"/>
    </row>
    <row r="37" spans="1:16">
      <c r="A37" s="266" t="s">
        <v>559</v>
      </c>
      <c r="B37" s="266" t="s">
        <v>560</v>
      </c>
      <c r="C37" s="266" t="s">
        <v>274</v>
      </c>
      <c r="D37" s="266" t="s">
        <v>275</v>
      </c>
      <c r="E37" s="48"/>
      <c r="F37" s="48"/>
      <c r="G37" s="48"/>
      <c r="H37" s="48"/>
      <c r="I37" s="48"/>
      <c r="J37" s="48"/>
      <c r="K37" s="48"/>
      <c r="N37" s="49"/>
      <c r="O37" s="49"/>
      <c r="P37" s="49"/>
    </row>
    <row r="38" spans="1:16">
      <c r="A38" s="266" t="s">
        <v>559</v>
      </c>
      <c r="B38" s="266" t="s">
        <v>560</v>
      </c>
      <c r="C38" s="266" t="s">
        <v>588</v>
      </c>
      <c r="D38" s="48"/>
      <c r="E38" s="48"/>
      <c r="F38" s="48"/>
      <c r="G38" s="48"/>
      <c r="H38" s="48"/>
      <c r="I38" s="48"/>
      <c r="J38" s="48"/>
      <c r="K38" s="48"/>
      <c r="N38" s="49"/>
      <c r="O38" s="50"/>
      <c r="P38" s="49"/>
    </row>
    <row r="39" spans="1:16">
      <c r="A39" s="266" t="s">
        <v>559</v>
      </c>
      <c r="B39" s="266" t="s">
        <v>560</v>
      </c>
      <c r="C39" s="266" t="s">
        <v>276</v>
      </c>
      <c r="D39" s="266" t="s">
        <v>277</v>
      </c>
      <c r="E39" s="48"/>
      <c r="F39" s="48"/>
      <c r="G39" s="48"/>
      <c r="H39" s="48"/>
      <c r="I39" s="48"/>
      <c r="J39" s="48"/>
      <c r="K39" s="48"/>
      <c r="N39" s="49"/>
      <c r="O39" s="49"/>
      <c r="P39" s="49"/>
    </row>
    <row r="40" spans="1:16">
      <c r="A40" s="266" t="s">
        <v>559</v>
      </c>
      <c r="B40" s="266" t="s">
        <v>560</v>
      </c>
      <c r="C40" s="266" t="s">
        <v>278</v>
      </c>
      <c r="D40" s="266" t="s">
        <v>279</v>
      </c>
      <c r="E40" s="48"/>
      <c r="F40" s="48"/>
      <c r="G40" s="48"/>
      <c r="H40" s="48"/>
      <c r="I40" s="48"/>
      <c r="J40" s="48"/>
      <c r="K40" s="48"/>
      <c r="N40" s="49"/>
      <c r="O40" s="49"/>
      <c r="P40" s="49"/>
    </row>
    <row r="41" spans="1:16">
      <c r="A41" s="266" t="s">
        <v>559</v>
      </c>
      <c r="B41" s="266" t="s">
        <v>560</v>
      </c>
      <c r="C41" s="266" t="s">
        <v>280</v>
      </c>
      <c r="D41" s="266" t="s">
        <v>281</v>
      </c>
      <c r="E41" s="48"/>
      <c r="F41" s="48"/>
      <c r="G41" s="48"/>
      <c r="H41" s="48"/>
      <c r="I41" s="48"/>
      <c r="J41" s="48"/>
      <c r="K41" s="48"/>
      <c r="N41" s="49"/>
      <c r="O41" s="49"/>
      <c r="P41" s="49"/>
    </row>
    <row r="42" spans="1:16">
      <c r="A42" s="266" t="s">
        <v>559</v>
      </c>
      <c r="B42" s="266" t="s">
        <v>560</v>
      </c>
      <c r="C42" s="266" t="s">
        <v>283</v>
      </c>
      <c r="D42" s="266" t="s">
        <v>284</v>
      </c>
      <c r="E42" s="48"/>
      <c r="F42" s="48"/>
      <c r="G42" s="48"/>
      <c r="H42" s="48"/>
      <c r="I42" s="48"/>
      <c r="J42" s="48"/>
      <c r="K42" s="48"/>
      <c r="N42" s="49"/>
      <c r="O42" s="50"/>
      <c r="P42" s="49"/>
    </row>
    <row r="43" spans="1:16">
      <c r="A43" s="266" t="s">
        <v>559</v>
      </c>
      <c r="B43" s="266" t="s">
        <v>560</v>
      </c>
      <c r="C43" s="266" t="s">
        <v>589</v>
      </c>
      <c r="D43" s="48"/>
      <c r="E43" s="48"/>
      <c r="F43" s="48"/>
      <c r="G43" s="48"/>
      <c r="H43" s="48"/>
      <c r="I43" s="48"/>
      <c r="J43" s="48"/>
      <c r="K43" s="48"/>
      <c r="N43" s="49"/>
      <c r="O43" s="49"/>
      <c r="P43" s="49"/>
    </row>
    <row r="44" spans="1:16">
      <c r="A44" s="266" t="s">
        <v>559</v>
      </c>
      <c r="B44" s="266" t="s">
        <v>560</v>
      </c>
      <c r="C44" s="266" t="s">
        <v>531</v>
      </c>
      <c r="D44" s="266" t="s">
        <v>532</v>
      </c>
      <c r="E44" s="48"/>
      <c r="F44" s="48"/>
      <c r="G44" s="48"/>
      <c r="H44" s="48"/>
      <c r="I44" s="48"/>
      <c r="J44" s="48"/>
      <c r="K44" s="48"/>
      <c r="N44" s="49"/>
      <c r="O44" s="49"/>
      <c r="P44" s="49"/>
    </row>
    <row r="45" spans="1:16">
      <c r="A45" s="266" t="s">
        <v>559</v>
      </c>
      <c r="B45" s="266" t="s">
        <v>560</v>
      </c>
      <c r="C45" s="266" t="s">
        <v>533</v>
      </c>
      <c r="D45" s="266" t="s">
        <v>534</v>
      </c>
      <c r="E45" s="48"/>
      <c r="F45" s="48"/>
      <c r="G45" s="48"/>
      <c r="H45" s="48"/>
      <c r="I45" s="48"/>
      <c r="J45" s="48"/>
      <c r="K45" s="48"/>
      <c r="N45" s="49"/>
      <c r="O45" s="49"/>
      <c r="P45" s="49"/>
    </row>
    <row r="46" spans="1:16">
      <c r="A46" s="266" t="s">
        <v>559</v>
      </c>
      <c r="B46" s="266" t="s">
        <v>560</v>
      </c>
      <c r="C46" s="266" t="s">
        <v>535</v>
      </c>
      <c r="D46" s="266" t="s">
        <v>536</v>
      </c>
      <c r="E46" s="48"/>
      <c r="F46" s="48"/>
      <c r="G46" s="48"/>
      <c r="H46" s="48"/>
      <c r="I46" s="48"/>
      <c r="J46" s="48"/>
      <c r="K46" s="48"/>
      <c r="N46" s="49"/>
      <c r="O46" s="49"/>
      <c r="P46" s="49"/>
    </row>
    <row r="47" spans="1:16">
      <c r="A47" s="266" t="s">
        <v>559</v>
      </c>
      <c r="B47" s="266" t="s">
        <v>560</v>
      </c>
      <c r="C47" s="266" t="s">
        <v>538</v>
      </c>
      <c r="D47" s="266" t="s">
        <v>532</v>
      </c>
      <c r="E47" s="48"/>
      <c r="F47" s="48"/>
      <c r="G47" s="48"/>
      <c r="H47" s="48"/>
      <c r="I47" s="48"/>
      <c r="J47" s="48"/>
      <c r="K47" s="48"/>
      <c r="N47" s="49"/>
      <c r="O47" s="49"/>
      <c r="P47" s="49"/>
    </row>
    <row r="48" spans="1:16">
      <c r="A48" s="266" t="s">
        <v>559</v>
      </c>
      <c r="B48" s="266" t="s">
        <v>560</v>
      </c>
      <c r="C48" s="266" t="s">
        <v>539</v>
      </c>
      <c r="D48" s="266" t="s">
        <v>534</v>
      </c>
      <c r="E48" s="48"/>
      <c r="F48" s="48"/>
      <c r="G48" s="48"/>
      <c r="H48" s="48"/>
      <c r="I48" s="48"/>
      <c r="J48" s="48"/>
      <c r="K48" s="48"/>
      <c r="N48" s="49"/>
      <c r="O48" s="49"/>
      <c r="P48" s="49"/>
    </row>
    <row r="49" spans="1:16">
      <c r="A49" s="266" t="s">
        <v>559</v>
      </c>
      <c r="B49" s="266" t="s">
        <v>560</v>
      </c>
      <c r="C49" s="266" t="s">
        <v>540</v>
      </c>
      <c r="D49" s="266" t="s">
        <v>536</v>
      </c>
      <c r="E49" s="48"/>
      <c r="F49" s="48"/>
      <c r="G49" s="48"/>
      <c r="H49" s="48"/>
      <c r="I49" s="48"/>
      <c r="J49" s="48"/>
      <c r="K49" s="48"/>
      <c r="N49" s="49"/>
      <c r="O49" s="50"/>
      <c r="P49" s="49"/>
    </row>
    <row r="50" spans="1:16">
      <c r="A50" s="266" t="s">
        <v>559</v>
      </c>
      <c r="B50" s="266" t="s">
        <v>560</v>
      </c>
      <c r="C50" s="266" t="s">
        <v>546</v>
      </c>
      <c r="D50" s="266" t="s">
        <v>547</v>
      </c>
      <c r="E50" s="48"/>
      <c r="F50" s="48"/>
      <c r="G50" s="48"/>
      <c r="H50" s="48"/>
      <c r="I50" s="48"/>
      <c r="J50" s="48"/>
      <c r="K50" s="48"/>
      <c r="N50" s="49"/>
      <c r="O50" s="49"/>
      <c r="P50" s="49"/>
    </row>
    <row r="51" spans="1:16">
      <c r="A51" s="266" t="s">
        <v>559</v>
      </c>
      <c r="B51" s="266" t="s">
        <v>560</v>
      </c>
      <c r="C51" s="266" t="s">
        <v>590</v>
      </c>
      <c r="D51" s="48"/>
      <c r="E51" s="48"/>
      <c r="F51" s="48"/>
      <c r="G51" s="48"/>
      <c r="H51" s="48"/>
      <c r="I51" s="48"/>
      <c r="J51" s="48"/>
      <c r="K51" s="48"/>
      <c r="N51" s="49"/>
      <c r="O51" s="49"/>
      <c r="P51" s="49"/>
    </row>
    <row r="52" spans="1:16">
      <c r="A52" s="266" t="s">
        <v>559</v>
      </c>
      <c r="B52" s="266" t="s">
        <v>560</v>
      </c>
      <c r="C52" s="266" t="s">
        <v>285</v>
      </c>
      <c r="D52" s="266" t="s">
        <v>286</v>
      </c>
      <c r="E52" s="48"/>
      <c r="F52" s="48"/>
      <c r="G52" s="48"/>
      <c r="H52" s="48"/>
      <c r="I52" s="48"/>
      <c r="J52" s="48"/>
      <c r="K52" s="48"/>
      <c r="N52" s="49"/>
      <c r="O52" s="50"/>
      <c r="P52" s="49"/>
    </row>
    <row r="53" spans="1:16">
      <c r="A53" s="266" t="s">
        <v>559</v>
      </c>
      <c r="B53" s="266" t="s">
        <v>560</v>
      </c>
      <c r="C53" s="266" t="s">
        <v>287</v>
      </c>
      <c r="D53" s="266" t="s">
        <v>288</v>
      </c>
      <c r="E53" s="48"/>
      <c r="F53" s="48"/>
      <c r="G53" s="48"/>
      <c r="H53" s="48"/>
      <c r="I53" s="48"/>
      <c r="J53" s="48"/>
      <c r="K53" s="48"/>
      <c r="N53" s="49"/>
      <c r="O53" s="49"/>
      <c r="P53" s="49"/>
    </row>
    <row r="54" spans="1:16">
      <c r="A54" s="266" t="s">
        <v>559</v>
      </c>
      <c r="B54" s="266" t="s">
        <v>560</v>
      </c>
      <c r="C54" s="266" t="s">
        <v>591</v>
      </c>
      <c r="D54" s="266" t="s">
        <v>592</v>
      </c>
      <c r="E54" s="48"/>
      <c r="F54" s="48"/>
      <c r="G54" s="48"/>
      <c r="H54" s="48"/>
      <c r="I54" s="48"/>
      <c r="J54" s="48"/>
      <c r="K54" s="48"/>
      <c r="N54" s="49"/>
      <c r="O54" s="49"/>
      <c r="P54" s="49"/>
    </row>
    <row r="55" spans="1:16">
      <c r="A55" s="266" t="s">
        <v>559</v>
      </c>
      <c r="B55" s="266" t="s">
        <v>560</v>
      </c>
      <c r="C55" s="266" t="s">
        <v>593</v>
      </c>
      <c r="D55" s="266" t="s">
        <v>594</v>
      </c>
      <c r="E55" s="48"/>
      <c r="F55" s="48"/>
      <c r="G55" s="48"/>
      <c r="H55" s="48"/>
      <c r="I55" s="48"/>
      <c r="J55" s="48"/>
      <c r="K55" s="48"/>
      <c r="N55" s="49"/>
      <c r="O55" s="49"/>
      <c r="P55" s="49"/>
    </row>
    <row r="56" spans="1:11">
      <c r="A56" s="266" t="s">
        <v>559</v>
      </c>
      <c r="B56" s="266" t="s">
        <v>560</v>
      </c>
      <c r="C56" s="266" t="s">
        <v>595</v>
      </c>
      <c r="D56" s="266" t="s">
        <v>594</v>
      </c>
      <c r="E56" s="48"/>
      <c r="F56" s="48"/>
      <c r="G56" s="48"/>
      <c r="H56" s="48"/>
      <c r="I56" s="48"/>
      <c r="J56" s="48"/>
      <c r="K56" s="48"/>
    </row>
    <row r="57" spans="1:11">
      <c r="A57" s="266" t="s">
        <v>559</v>
      </c>
      <c r="B57" s="266" t="s">
        <v>560</v>
      </c>
      <c r="C57" s="266" t="s">
        <v>596</v>
      </c>
      <c r="D57" s="266" t="s">
        <v>592</v>
      </c>
      <c r="E57" s="48"/>
      <c r="F57" s="48"/>
      <c r="G57" s="48"/>
      <c r="H57" s="48"/>
      <c r="I57" s="48"/>
      <c r="J57" s="48"/>
      <c r="K57" s="48"/>
    </row>
    <row r="58" spans="1:11">
      <c r="A58" s="266" t="s">
        <v>559</v>
      </c>
      <c r="B58" s="266" t="s">
        <v>560</v>
      </c>
      <c r="C58" s="266" t="s">
        <v>597</v>
      </c>
      <c r="D58" s="266" t="s">
        <v>598</v>
      </c>
      <c r="E58" s="48"/>
      <c r="F58" s="48"/>
      <c r="G58" s="48"/>
      <c r="H58" s="48"/>
      <c r="I58" s="48"/>
      <c r="J58" s="48"/>
      <c r="K58" s="48"/>
    </row>
    <row r="59" spans="1:16">
      <c r="A59" s="266" t="s">
        <v>559</v>
      </c>
      <c r="B59" s="266" t="s">
        <v>560</v>
      </c>
      <c r="C59" s="266" t="s">
        <v>599</v>
      </c>
      <c r="D59" s="266" t="s">
        <v>600</v>
      </c>
      <c r="E59" s="48"/>
      <c r="F59" s="48"/>
      <c r="G59" s="48"/>
      <c r="H59" s="48"/>
      <c r="I59" s="48"/>
      <c r="J59" s="48"/>
      <c r="K59" s="48"/>
      <c r="M59" s="49"/>
      <c r="N59" s="49"/>
      <c r="O59" s="49"/>
      <c r="P59" s="49"/>
    </row>
    <row r="60" spans="1:16">
      <c r="A60" s="266" t="s">
        <v>559</v>
      </c>
      <c r="B60" s="266" t="s">
        <v>560</v>
      </c>
      <c r="C60" s="266" t="s">
        <v>601</v>
      </c>
      <c r="D60" s="266" t="s">
        <v>602</v>
      </c>
      <c r="E60" s="48"/>
      <c r="F60" s="48"/>
      <c r="G60" s="48"/>
      <c r="H60" s="48"/>
      <c r="I60" s="48"/>
      <c r="J60" s="48"/>
      <c r="K60" s="48"/>
      <c r="M60" s="49"/>
      <c r="N60" s="49"/>
      <c r="O60" s="49"/>
      <c r="P60" s="49"/>
    </row>
    <row r="61" spans="1:16">
      <c r="A61" s="266" t="s">
        <v>559</v>
      </c>
      <c r="B61" s="266" t="s">
        <v>560</v>
      </c>
      <c r="C61" s="11">
        <v>660206</v>
      </c>
      <c r="D61" s="48" t="s">
        <v>603</v>
      </c>
      <c r="E61" s="48"/>
      <c r="F61" s="48"/>
      <c r="G61" s="48"/>
      <c r="H61" s="48"/>
      <c r="I61" s="48"/>
      <c r="J61" s="48"/>
      <c r="K61" s="48"/>
      <c r="M61" s="49"/>
      <c r="N61" s="49"/>
      <c r="O61" s="49"/>
      <c r="P61" s="49"/>
    </row>
    <row r="62" spans="1:16">
      <c r="A62" s="266" t="s">
        <v>559</v>
      </c>
      <c r="B62" s="266" t="s">
        <v>560</v>
      </c>
      <c r="C62" s="266" t="s">
        <v>604</v>
      </c>
      <c r="D62" s="48"/>
      <c r="E62" s="48"/>
      <c r="F62" s="48"/>
      <c r="G62" s="48"/>
      <c r="H62" s="48"/>
      <c r="I62" s="48"/>
      <c r="J62" s="48"/>
      <c r="K62" s="48"/>
      <c r="M62" s="49"/>
      <c r="N62" s="50"/>
      <c r="O62" s="49"/>
      <c r="P62" s="49"/>
    </row>
    <row r="63" spans="1:16">
      <c r="A63" s="266" t="s">
        <v>559</v>
      </c>
      <c r="B63" s="266" t="s">
        <v>560</v>
      </c>
      <c r="C63" s="266" t="s">
        <v>112</v>
      </c>
      <c r="D63" s="48"/>
      <c r="E63" s="48"/>
      <c r="F63" s="48"/>
      <c r="G63" s="48"/>
      <c r="H63" s="48"/>
      <c r="I63" s="48"/>
      <c r="J63" s="48"/>
      <c r="K63" s="48"/>
      <c r="M63" s="49"/>
      <c r="N63" s="49"/>
      <c r="O63" s="49"/>
      <c r="P63" s="49"/>
    </row>
    <row r="64" spans="13:16">
      <c r="M64" s="49"/>
      <c r="N64" s="49"/>
      <c r="O64" s="49"/>
      <c r="P64" s="49"/>
    </row>
    <row r="65" spans="13:16">
      <c r="M65" s="49"/>
      <c r="N65" s="49"/>
      <c r="O65" s="49"/>
      <c r="P65" s="49"/>
    </row>
    <row r="66" spans="13:16">
      <c r="M66" s="49"/>
      <c r="N66" s="49"/>
      <c r="O66" s="49"/>
      <c r="P66" s="49"/>
    </row>
    <row r="67" spans="13:16">
      <c r="M67" s="49"/>
      <c r="N67" s="49"/>
      <c r="O67" s="49"/>
      <c r="P67" s="49"/>
    </row>
    <row r="68" spans="13:16">
      <c r="M68" s="49"/>
      <c r="N68" s="49"/>
      <c r="O68" s="49"/>
      <c r="P68" s="49"/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zoomScale="70" zoomScaleNormal="70" workbookViewId="0">
      <pane ySplit="2" topLeftCell="A3" activePane="bottomLeft" state="frozen"/>
      <selection/>
      <selection pane="bottomLeft" activeCell="A45" sqref="$A45:$XFD81"/>
    </sheetView>
  </sheetViews>
  <sheetFormatPr defaultColWidth="9" defaultRowHeight="14.4"/>
  <cols>
    <col min="1" max="1" width="9" style="3" customWidth="1"/>
    <col min="2" max="2" width="8.87962962962963" style="3" customWidth="1"/>
    <col min="3" max="3" width="21.1296296296296" style="12" customWidth="1"/>
    <col min="4" max="4" width="12" style="12" customWidth="1"/>
    <col min="5" max="5" width="9" style="28" customWidth="1"/>
    <col min="6" max="6" width="11.75" style="3" customWidth="1"/>
    <col min="7" max="7" width="4.5" style="3" customWidth="1"/>
    <col min="8" max="8" width="22.3796296296296" style="29" customWidth="1"/>
    <col min="9" max="9" width="17.1296296296296" style="29" customWidth="1"/>
    <col min="10" max="10" width="18.6296296296296" style="29" customWidth="1"/>
    <col min="11" max="11" width="20.3796296296296" style="12" customWidth="1"/>
    <col min="12" max="12" width="14.3796296296296" style="3" customWidth="1"/>
    <col min="13" max="13" width="18.1296296296296" style="3" customWidth="1"/>
    <col min="14" max="16384" width="9" style="3"/>
  </cols>
  <sheetData>
    <row r="1" ht="28.5" customHeight="1" spans="1:11">
      <c r="A1" s="14" t="s">
        <v>605</v>
      </c>
      <c r="B1" s="15"/>
      <c r="C1" s="15"/>
      <c r="D1" s="15"/>
      <c r="E1" s="15"/>
      <c r="F1" s="15"/>
      <c r="G1" s="15"/>
      <c r="H1" s="15"/>
      <c r="I1" s="15"/>
      <c r="J1" s="15"/>
      <c r="K1" s="18"/>
    </row>
    <row r="2" s="25" customFormat="1" ht="72" spans="1:11">
      <c r="A2" s="268" t="s">
        <v>606</v>
      </c>
      <c r="B2" s="268" t="s">
        <v>191</v>
      </c>
      <c r="C2" s="268" t="s">
        <v>192</v>
      </c>
      <c r="D2" s="268" t="s">
        <v>193</v>
      </c>
      <c r="E2" s="268" t="s">
        <v>194</v>
      </c>
      <c r="F2" s="269" t="s">
        <v>195</v>
      </c>
      <c r="G2" s="268" t="s">
        <v>196</v>
      </c>
      <c r="H2" s="270" t="s">
        <v>197</v>
      </c>
      <c r="I2" s="32" t="s">
        <v>199</v>
      </c>
      <c r="J2" s="271" t="s">
        <v>607</v>
      </c>
      <c r="K2" s="30" t="s">
        <v>201</v>
      </c>
    </row>
    <row r="3" s="26" customFormat="1" ht="20.1" customHeight="1" spans="1:11">
      <c r="A3" s="272" t="s">
        <v>608</v>
      </c>
      <c r="B3" s="272" t="s">
        <v>202</v>
      </c>
      <c r="C3" s="273" t="s">
        <v>609</v>
      </c>
      <c r="D3" s="273" t="s">
        <v>48</v>
      </c>
      <c r="E3" s="274" t="s">
        <v>610</v>
      </c>
      <c r="F3" s="272" t="s">
        <v>611</v>
      </c>
      <c r="G3" s="275" t="s">
        <v>612</v>
      </c>
      <c r="H3" s="37">
        <v>6000000</v>
      </c>
      <c r="I3" s="37">
        <f t="shared" ref="I3:I35" si="0">H3/E3</f>
        <v>12500</v>
      </c>
      <c r="J3" s="39">
        <f>I3*G3</f>
        <v>275000</v>
      </c>
      <c r="K3" s="34" t="s">
        <v>205</v>
      </c>
    </row>
    <row r="4" s="26" customFormat="1" ht="20.1" customHeight="1" spans="1:11">
      <c r="A4" s="272" t="s">
        <v>613</v>
      </c>
      <c r="B4" s="272" t="s">
        <v>206</v>
      </c>
      <c r="C4" s="273" t="s">
        <v>614</v>
      </c>
      <c r="D4" s="273" t="s">
        <v>400</v>
      </c>
      <c r="E4" s="274" t="s">
        <v>615</v>
      </c>
      <c r="F4" s="272" t="s">
        <v>611</v>
      </c>
      <c r="G4" s="275" t="s">
        <v>612</v>
      </c>
      <c r="H4" s="276" t="s">
        <v>616</v>
      </c>
      <c r="I4" s="37">
        <f t="shared" si="0"/>
        <v>8333.33333333333</v>
      </c>
      <c r="J4" s="39">
        <f t="shared" ref="J4:J35" si="1">I4*G4</f>
        <v>183333.333333333</v>
      </c>
      <c r="K4" s="34" t="s">
        <v>205</v>
      </c>
    </row>
    <row r="5" s="26" customFormat="1" ht="20.1" customHeight="1" spans="1:11">
      <c r="A5" s="272" t="s">
        <v>617</v>
      </c>
      <c r="B5" s="272" t="s">
        <v>618</v>
      </c>
      <c r="C5" s="273" t="s">
        <v>619</v>
      </c>
      <c r="D5" s="273" t="s">
        <v>403</v>
      </c>
      <c r="E5" s="274" t="s">
        <v>620</v>
      </c>
      <c r="F5" s="272" t="s">
        <v>611</v>
      </c>
      <c r="G5" s="275" t="s">
        <v>612</v>
      </c>
      <c r="H5" s="276" t="s">
        <v>621</v>
      </c>
      <c r="I5" s="37">
        <f t="shared" si="0"/>
        <v>13333.3333333333</v>
      </c>
      <c r="J5" s="39">
        <f t="shared" si="1"/>
        <v>293333.333333333</v>
      </c>
      <c r="K5" s="34" t="s">
        <v>547</v>
      </c>
    </row>
    <row r="6" s="26" customFormat="1" ht="20.1" customHeight="1" spans="1:11">
      <c r="A6" s="272" t="s">
        <v>622</v>
      </c>
      <c r="B6" s="272" t="s">
        <v>623</v>
      </c>
      <c r="C6" s="273" t="s">
        <v>624</v>
      </c>
      <c r="D6" s="273" t="s">
        <v>403</v>
      </c>
      <c r="E6" s="274" t="s">
        <v>615</v>
      </c>
      <c r="F6" s="272" t="s">
        <v>611</v>
      </c>
      <c r="G6" s="275" t="s">
        <v>612</v>
      </c>
      <c r="H6" s="276" t="s">
        <v>625</v>
      </c>
      <c r="I6" s="37">
        <f t="shared" si="0"/>
        <v>83.3333333333333</v>
      </c>
      <c r="J6" s="39">
        <f t="shared" si="1"/>
        <v>1833.33333333333</v>
      </c>
      <c r="K6" s="34" t="s">
        <v>626</v>
      </c>
    </row>
    <row r="7" s="26" customFormat="1" ht="20.1" customHeight="1" spans="1:11">
      <c r="A7" s="272" t="s">
        <v>627</v>
      </c>
      <c r="B7" s="272" t="s">
        <v>628</v>
      </c>
      <c r="C7" s="273" t="s">
        <v>624</v>
      </c>
      <c r="D7" s="273" t="s">
        <v>403</v>
      </c>
      <c r="E7" s="274" t="s">
        <v>615</v>
      </c>
      <c r="F7" s="272" t="s">
        <v>611</v>
      </c>
      <c r="G7" s="275" t="s">
        <v>612</v>
      </c>
      <c r="H7" s="276" t="s">
        <v>625</v>
      </c>
      <c r="I7" s="37">
        <f t="shared" si="0"/>
        <v>83.3333333333333</v>
      </c>
      <c r="J7" s="39">
        <f t="shared" si="1"/>
        <v>1833.33333333333</v>
      </c>
      <c r="K7" s="34" t="s">
        <v>626</v>
      </c>
    </row>
    <row r="8" s="26" customFormat="1" ht="20.1" customHeight="1" spans="1:11">
      <c r="A8" s="272" t="s">
        <v>629</v>
      </c>
      <c r="B8" s="272" t="s">
        <v>630</v>
      </c>
      <c r="C8" s="273" t="s">
        <v>624</v>
      </c>
      <c r="D8" s="273" t="s">
        <v>403</v>
      </c>
      <c r="E8" s="274" t="s">
        <v>615</v>
      </c>
      <c r="F8" s="272" t="s">
        <v>611</v>
      </c>
      <c r="G8" s="275" t="s">
        <v>612</v>
      </c>
      <c r="H8" s="276" t="s">
        <v>625</v>
      </c>
      <c r="I8" s="37">
        <f t="shared" si="0"/>
        <v>83.3333333333333</v>
      </c>
      <c r="J8" s="39">
        <f t="shared" si="1"/>
        <v>1833.33333333333</v>
      </c>
      <c r="K8" s="34" t="s">
        <v>626</v>
      </c>
    </row>
    <row r="9" s="26" customFormat="1" ht="20.1" customHeight="1" spans="1:11">
      <c r="A9" s="272" t="s">
        <v>631</v>
      </c>
      <c r="B9" s="272" t="s">
        <v>632</v>
      </c>
      <c r="C9" s="273" t="s">
        <v>624</v>
      </c>
      <c r="D9" s="273" t="s">
        <v>403</v>
      </c>
      <c r="E9" s="274" t="s">
        <v>615</v>
      </c>
      <c r="F9" s="272" t="s">
        <v>611</v>
      </c>
      <c r="G9" s="275" t="s">
        <v>612</v>
      </c>
      <c r="H9" s="276" t="s">
        <v>625</v>
      </c>
      <c r="I9" s="37">
        <f t="shared" si="0"/>
        <v>83.3333333333333</v>
      </c>
      <c r="J9" s="39">
        <f t="shared" si="1"/>
        <v>1833.33333333333</v>
      </c>
      <c r="K9" s="34" t="s">
        <v>626</v>
      </c>
    </row>
    <row r="10" s="26" customFormat="1" ht="20.1" customHeight="1" spans="1:11">
      <c r="A10" s="272" t="s">
        <v>633</v>
      </c>
      <c r="B10" s="272" t="s">
        <v>634</v>
      </c>
      <c r="C10" s="273" t="s">
        <v>624</v>
      </c>
      <c r="D10" s="273" t="s">
        <v>403</v>
      </c>
      <c r="E10" s="274" t="s">
        <v>615</v>
      </c>
      <c r="F10" s="272" t="s">
        <v>611</v>
      </c>
      <c r="G10" s="275" t="s">
        <v>612</v>
      </c>
      <c r="H10" s="276" t="s">
        <v>625</v>
      </c>
      <c r="I10" s="37">
        <f t="shared" si="0"/>
        <v>83.3333333333333</v>
      </c>
      <c r="J10" s="39">
        <f t="shared" si="1"/>
        <v>1833.33333333333</v>
      </c>
      <c r="K10" s="34" t="s">
        <v>626</v>
      </c>
    </row>
    <row r="11" s="26" customFormat="1" ht="20.1" customHeight="1" spans="1:11">
      <c r="A11" s="272" t="s">
        <v>635</v>
      </c>
      <c r="B11" s="272" t="s">
        <v>636</v>
      </c>
      <c r="C11" s="273" t="s">
        <v>624</v>
      </c>
      <c r="D11" s="273" t="s">
        <v>403</v>
      </c>
      <c r="E11" s="274" t="s">
        <v>615</v>
      </c>
      <c r="F11" s="272" t="s">
        <v>611</v>
      </c>
      <c r="G11" s="275" t="s">
        <v>612</v>
      </c>
      <c r="H11" s="276" t="s">
        <v>625</v>
      </c>
      <c r="I11" s="37">
        <f t="shared" si="0"/>
        <v>83.3333333333333</v>
      </c>
      <c r="J11" s="39">
        <f t="shared" si="1"/>
        <v>1833.33333333333</v>
      </c>
      <c r="K11" s="34" t="s">
        <v>626</v>
      </c>
    </row>
    <row r="12" s="26" customFormat="1" ht="20.1" customHeight="1" spans="1:11">
      <c r="A12" s="272" t="s">
        <v>637</v>
      </c>
      <c r="B12" s="272" t="s">
        <v>638</v>
      </c>
      <c r="C12" s="273" t="s">
        <v>624</v>
      </c>
      <c r="D12" s="273" t="s">
        <v>403</v>
      </c>
      <c r="E12" s="274" t="s">
        <v>615</v>
      </c>
      <c r="F12" s="272" t="s">
        <v>611</v>
      </c>
      <c r="G12" s="275" t="s">
        <v>612</v>
      </c>
      <c r="H12" s="276" t="s">
        <v>625</v>
      </c>
      <c r="I12" s="37">
        <f t="shared" si="0"/>
        <v>83.3333333333333</v>
      </c>
      <c r="J12" s="39">
        <f t="shared" si="1"/>
        <v>1833.33333333333</v>
      </c>
      <c r="K12" s="34" t="s">
        <v>626</v>
      </c>
    </row>
    <row r="13" s="26" customFormat="1" ht="20.1" customHeight="1" spans="1:11">
      <c r="A13" s="272" t="s">
        <v>639</v>
      </c>
      <c r="B13" s="272" t="s">
        <v>640</v>
      </c>
      <c r="C13" s="273" t="s">
        <v>624</v>
      </c>
      <c r="D13" s="273" t="s">
        <v>403</v>
      </c>
      <c r="E13" s="274" t="s">
        <v>615</v>
      </c>
      <c r="F13" s="272" t="s">
        <v>611</v>
      </c>
      <c r="G13" s="275" t="s">
        <v>612</v>
      </c>
      <c r="H13" s="276" t="s">
        <v>625</v>
      </c>
      <c r="I13" s="37">
        <f t="shared" si="0"/>
        <v>83.3333333333333</v>
      </c>
      <c r="J13" s="39">
        <f t="shared" si="1"/>
        <v>1833.33333333333</v>
      </c>
      <c r="K13" s="34" t="s">
        <v>626</v>
      </c>
    </row>
    <row r="14" s="26" customFormat="1" ht="20.1" customHeight="1" spans="1:11">
      <c r="A14" s="272" t="s">
        <v>641</v>
      </c>
      <c r="B14" s="272" t="s">
        <v>642</v>
      </c>
      <c r="C14" s="273" t="s">
        <v>624</v>
      </c>
      <c r="D14" s="273" t="s">
        <v>403</v>
      </c>
      <c r="E14" s="274" t="s">
        <v>615</v>
      </c>
      <c r="F14" s="272" t="s">
        <v>611</v>
      </c>
      <c r="G14" s="275" t="s">
        <v>612</v>
      </c>
      <c r="H14" s="276" t="s">
        <v>625</v>
      </c>
      <c r="I14" s="37">
        <f t="shared" si="0"/>
        <v>83.3333333333333</v>
      </c>
      <c r="J14" s="39">
        <f t="shared" si="1"/>
        <v>1833.33333333333</v>
      </c>
      <c r="K14" s="34" t="s">
        <v>626</v>
      </c>
    </row>
    <row r="15" s="26" customFormat="1" ht="20.1" customHeight="1" spans="1:11">
      <c r="A15" s="272" t="s">
        <v>643</v>
      </c>
      <c r="B15" s="272" t="s">
        <v>644</v>
      </c>
      <c r="C15" s="273" t="s">
        <v>624</v>
      </c>
      <c r="D15" s="273" t="s">
        <v>403</v>
      </c>
      <c r="E15" s="274" t="s">
        <v>615</v>
      </c>
      <c r="F15" s="272" t="s">
        <v>611</v>
      </c>
      <c r="G15" s="275" t="s">
        <v>612</v>
      </c>
      <c r="H15" s="276" t="s">
        <v>625</v>
      </c>
      <c r="I15" s="37">
        <f t="shared" si="0"/>
        <v>83.3333333333333</v>
      </c>
      <c r="J15" s="39">
        <f t="shared" si="1"/>
        <v>1833.33333333333</v>
      </c>
      <c r="K15" s="34" t="s">
        <v>626</v>
      </c>
    </row>
    <row r="16" s="26" customFormat="1" ht="20.1" customHeight="1" spans="1:11">
      <c r="A16" s="272" t="s">
        <v>645</v>
      </c>
      <c r="B16" s="272" t="s">
        <v>646</v>
      </c>
      <c r="C16" s="273" t="s">
        <v>647</v>
      </c>
      <c r="D16" s="273" t="s">
        <v>403</v>
      </c>
      <c r="E16" s="274" t="s">
        <v>615</v>
      </c>
      <c r="F16" s="272" t="s">
        <v>611</v>
      </c>
      <c r="G16" s="275" t="s">
        <v>612</v>
      </c>
      <c r="H16" s="276" t="s">
        <v>648</v>
      </c>
      <c r="I16" s="37">
        <f t="shared" si="0"/>
        <v>250</v>
      </c>
      <c r="J16" s="39">
        <f t="shared" si="1"/>
        <v>5500</v>
      </c>
      <c r="K16" s="34" t="s">
        <v>649</v>
      </c>
    </row>
    <row r="17" s="26" customFormat="1" ht="20.1" customHeight="1" spans="1:11">
      <c r="A17" s="272" t="s">
        <v>650</v>
      </c>
      <c r="B17" s="272" t="s">
        <v>207</v>
      </c>
      <c r="C17" s="273" t="s">
        <v>208</v>
      </c>
      <c r="D17" s="273" t="s">
        <v>48</v>
      </c>
      <c r="E17" s="274" t="s">
        <v>209</v>
      </c>
      <c r="F17" s="272" t="s">
        <v>611</v>
      </c>
      <c r="G17" s="275" t="s">
        <v>612</v>
      </c>
      <c r="H17" s="276" t="s">
        <v>651</v>
      </c>
      <c r="I17" s="37">
        <f t="shared" si="0"/>
        <v>166.666666666667</v>
      </c>
      <c r="J17" s="39">
        <f t="shared" si="1"/>
        <v>3666.66666666667</v>
      </c>
      <c r="K17" s="34" t="s">
        <v>205</v>
      </c>
    </row>
    <row r="18" s="26" customFormat="1" ht="20.1" customHeight="1" spans="1:11">
      <c r="A18" s="272" t="s">
        <v>652</v>
      </c>
      <c r="B18" s="272" t="s">
        <v>210</v>
      </c>
      <c r="C18" s="273" t="s">
        <v>208</v>
      </c>
      <c r="D18" s="273" t="s">
        <v>396</v>
      </c>
      <c r="E18" s="274" t="s">
        <v>209</v>
      </c>
      <c r="F18" s="272" t="s">
        <v>611</v>
      </c>
      <c r="G18" s="275" t="s">
        <v>612</v>
      </c>
      <c r="H18" s="276" t="s">
        <v>651</v>
      </c>
      <c r="I18" s="37">
        <f t="shared" si="0"/>
        <v>166.666666666667</v>
      </c>
      <c r="J18" s="39">
        <f t="shared" si="1"/>
        <v>3666.66666666667</v>
      </c>
      <c r="K18" s="34" t="s">
        <v>205</v>
      </c>
    </row>
    <row r="19" s="26" customFormat="1" ht="20.1" customHeight="1" spans="1:11">
      <c r="A19" s="272" t="s">
        <v>653</v>
      </c>
      <c r="B19" s="272" t="s">
        <v>211</v>
      </c>
      <c r="C19" s="273" t="s">
        <v>208</v>
      </c>
      <c r="D19" s="273" t="s">
        <v>52</v>
      </c>
      <c r="E19" s="274" t="s">
        <v>209</v>
      </c>
      <c r="F19" s="272" t="s">
        <v>611</v>
      </c>
      <c r="G19" s="275" t="s">
        <v>612</v>
      </c>
      <c r="H19" s="276" t="s">
        <v>651</v>
      </c>
      <c r="I19" s="37">
        <f t="shared" si="0"/>
        <v>166.666666666667</v>
      </c>
      <c r="J19" s="39">
        <f t="shared" si="1"/>
        <v>3666.66666666667</v>
      </c>
      <c r="K19" s="34" t="s">
        <v>205</v>
      </c>
    </row>
    <row r="20" s="26" customFormat="1" ht="20.1" customHeight="1" spans="1:11">
      <c r="A20" s="272" t="s">
        <v>654</v>
      </c>
      <c r="B20" s="272" t="s">
        <v>212</v>
      </c>
      <c r="C20" s="273" t="s">
        <v>208</v>
      </c>
      <c r="D20" s="273" t="s">
        <v>398</v>
      </c>
      <c r="E20" s="274" t="s">
        <v>209</v>
      </c>
      <c r="F20" s="272" t="s">
        <v>611</v>
      </c>
      <c r="G20" s="275" t="s">
        <v>612</v>
      </c>
      <c r="H20" s="276" t="s">
        <v>651</v>
      </c>
      <c r="I20" s="37">
        <f t="shared" si="0"/>
        <v>166.666666666667</v>
      </c>
      <c r="J20" s="39">
        <f t="shared" si="1"/>
        <v>3666.66666666667</v>
      </c>
      <c r="K20" s="34" t="s">
        <v>205</v>
      </c>
    </row>
    <row r="21" s="26" customFormat="1" ht="20.1" customHeight="1" spans="1:11">
      <c r="A21" s="272" t="s">
        <v>655</v>
      </c>
      <c r="B21" s="272" t="s">
        <v>656</v>
      </c>
      <c r="C21" s="273" t="s">
        <v>208</v>
      </c>
      <c r="D21" s="273" t="s">
        <v>485</v>
      </c>
      <c r="E21" s="274" t="s">
        <v>209</v>
      </c>
      <c r="F21" s="272" t="s">
        <v>611</v>
      </c>
      <c r="G21" s="275" t="s">
        <v>612</v>
      </c>
      <c r="H21" s="276" t="s">
        <v>651</v>
      </c>
      <c r="I21" s="37">
        <f t="shared" si="0"/>
        <v>166.666666666667</v>
      </c>
      <c r="J21" s="39">
        <f t="shared" si="1"/>
        <v>3666.66666666667</v>
      </c>
      <c r="K21" s="34" t="s">
        <v>289</v>
      </c>
    </row>
    <row r="22" s="26" customFormat="1" ht="20.1" customHeight="1" spans="1:11">
      <c r="A22" s="272" t="s">
        <v>657</v>
      </c>
      <c r="B22" s="272" t="s">
        <v>658</v>
      </c>
      <c r="C22" s="273" t="s">
        <v>208</v>
      </c>
      <c r="D22" s="273" t="s">
        <v>400</v>
      </c>
      <c r="E22" s="274" t="s">
        <v>209</v>
      </c>
      <c r="F22" s="272" t="s">
        <v>611</v>
      </c>
      <c r="G22" s="275" t="s">
        <v>612</v>
      </c>
      <c r="H22" s="276" t="s">
        <v>651</v>
      </c>
      <c r="I22" s="37">
        <f t="shared" si="0"/>
        <v>166.666666666667</v>
      </c>
      <c r="J22" s="39">
        <f t="shared" si="1"/>
        <v>3666.66666666667</v>
      </c>
      <c r="K22" s="34" t="s">
        <v>205</v>
      </c>
    </row>
    <row r="23" s="26" customFormat="1" ht="20.1" customHeight="1" spans="1:11">
      <c r="A23" s="272" t="s">
        <v>659</v>
      </c>
      <c r="B23" s="272" t="s">
        <v>660</v>
      </c>
      <c r="C23" s="273" t="s">
        <v>208</v>
      </c>
      <c r="D23" s="273" t="s">
        <v>403</v>
      </c>
      <c r="E23" s="274" t="s">
        <v>209</v>
      </c>
      <c r="F23" s="272" t="s">
        <v>611</v>
      </c>
      <c r="G23" s="275" t="s">
        <v>612</v>
      </c>
      <c r="H23" s="276" t="s">
        <v>651</v>
      </c>
      <c r="I23" s="37">
        <f t="shared" si="0"/>
        <v>166.666666666667</v>
      </c>
      <c r="J23" s="39">
        <f t="shared" si="1"/>
        <v>3666.66666666667</v>
      </c>
      <c r="K23" s="34" t="s">
        <v>547</v>
      </c>
    </row>
    <row r="24" s="26" customFormat="1" ht="20.1" customHeight="1" spans="1:11">
      <c r="A24" s="272" t="s">
        <v>661</v>
      </c>
      <c r="B24" s="272" t="s">
        <v>662</v>
      </c>
      <c r="C24" s="273" t="s">
        <v>663</v>
      </c>
      <c r="D24" s="273" t="s">
        <v>52</v>
      </c>
      <c r="E24" s="274" t="s">
        <v>209</v>
      </c>
      <c r="F24" s="272" t="s">
        <v>611</v>
      </c>
      <c r="G24" s="275" t="s">
        <v>612</v>
      </c>
      <c r="H24" s="276" t="s">
        <v>664</v>
      </c>
      <c r="I24" s="37">
        <f t="shared" si="0"/>
        <v>104.166666666667</v>
      </c>
      <c r="J24" s="39">
        <f t="shared" si="1"/>
        <v>2291.66666666667</v>
      </c>
      <c r="K24" s="34" t="s">
        <v>205</v>
      </c>
    </row>
    <row r="25" s="26" customFormat="1" ht="20.1" customHeight="1" spans="1:11">
      <c r="A25" s="272" t="s">
        <v>665</v>
      </c>
      <c r="B25" s="272" t="s">
        <v>666</v>
      </c>
      <c r="C25" s="273" t="s">
        <v>663</v>
      </c>
      <c r="D25" s="273" t="s">
        <v>52</v>
      </c>
      <c r="E25" s="274" t="s">
        <v>209</v>
      </c>
      <c r="F25" s="272" t="s">
        <v>611</v>
      </c>
      <c r="G25" s="275" t="s">
        <v>612</v>
      </c>
      <c r="H25" s="276" t="s">
        <v>664</v>
      </c>
      <c r="I25" s="37">
        <f t="shared" si="0"/>
        <v>104.166666666667</v>
      </c>
      <c r="J25" s="39">
        <f t="shared" si="1"/>
        <v>2291.66666666667</v>
      </c>
      <c r="K25" s="34" t="s">
        <v>205</v>
      </c>
    </row>
    <row r="26" s="26" customFormat="1" ht="20.1" customHeight="1" spans="1:11">
      <c r="A26" s="272" t="s">
        <v>667</v>
      </c>
      <c r="B26" s="272" t="s">
        <v>668</v>
      </c>
      <c r="C26" s="273" t="s">
        <v>663</v>
      </c>
      <c r="D26" s="273" t="s">
        <v>48</v>
      </c>
      <c r="E26" s="274" t="s">
        <v>209</v>
      </c>
      <c r="F26" s="272" t="s">
        <v>611</v>
      </c>
      <c r="G26" s="275" t="s">
        <v>612</v>
      </c>
      <c r="H26" s="276" t="s">
        <v>664</v>
      </c>
      <c r="I26" s="37">
        <f t="shared" si="0"/>
        <v>104.166666666667</v>
      </c>
      <c r="J26" s="39">
        <f t="shared" si="1"/>
        <v>2291.66666666667</v>
      </c>
      <c r="K26" s="34" t="s">
        <v>205</v>
      </c>
    </row>
    <row r="27" s="26" customFormat="1" ht="20.1" customHeight="1" spans="1:11">
      <c r="A27" s="272" t="s">
        <v>669</v>
      </c>
      <c r="B27" s="272" t="s">
        <v>670</v>
      </c>
      <c r="C27" s="273" t="s">
        <v>663</v>
      </c>
      <c r="D27" s="273" t="s">
        <v>396</v>
      </c>
      <c r="E27" s="274" t="s">
        <v>209</v>
      </c>
      <c r="F27" s="272" t="s">
        <v>611</v>
      </c>
      <c r="G27" s="275" t="s">
        <v>612</v>
      </c>
      <c r="H27" s="276" t="s">
        <v>664</v>
      </c>
      <c r="I27" s="37">
        <f t="shared" si="0"/>
        <v>104.166666666667</v>
      </c>
      <c r="J27" s="39">
        <f t="shared" si="1"/>
        <v>2291.66666666667</v>
      </c>
      <c r="K27" s="34" t="s">
        <v>205</v>
      </c>
    </row>
    <row r="28" s="26" customFormat="1" ht="20.1" customHeight="1" spans="1:11">
      <c r="A28" s="272" t="s">
        <v>671</v>
      </c>
      <c r="B28" s="272" t="s">
        <v>672</v>
      </c>
      <c r="C28" s="273" t="s">
        <v>663</v>
      </c>
      <c r="D28" s="273" t="s">
        <v>52</v>
      </c>
      <c r="E28" s="274" t="s">
        <v>209</v>
      </c>
      <c r="F28" s="272" t="s">
        <v>611</v>
      </c>
      <c r="G28" s="275" t="s">
        <v>612</v>
      </c>
      <c r="H28" s="276" t="s">
        <v>664</v>
      </c>
      <c r="I28" s="37">
        <f t="shared" si="0"/>
        <v>104.166666666667</v>
      </c>
      <c r="J28" s="39">
        <f t="shared" si="1"/>
        <v>2291.66666666667</v>
      </c>
      <c r="K28" s="34" t="s">
        <v>205</v>
      </c>
    </row>
    <row r="29" s="26" customFormat="1" ht="20.1" customHeight="1" spans="1:11">
      <c r="A29" s="272" t="s">
        <v>673</v>
      </c>
      <c r="B29" s="272" t="s">
        <v>674</v>
      </c>
      <c r="C29" s="273" t="s">
        <v>663</v>
      </c>
      <c r="D29" s="273" t="s">
        <v>398</v>
      </c>
      <c r="E29" s="274" t="s">
        <v>209</v>
      </c>
      <c r="F29" s="272" t="s">
        <v>611</v>
      </c>
      <c r="G29" s="275" t="s">
        <v>612</v>
      </c>
      <c r="H29" s="276" t="s">
        <v>664</v>
      </c>
      <c r="I29" s="37">
        <f t="shared" si="0"/>
        <v>104.166666666667</v>
      </c>
      <c r="J29" s="39">
        <f t="shared" si="1"/>
        <v>2291.66666666667</v>
      </c>
      <c r="K29" s="34" t="s">
        <v>205</v>
      </c>
    </row>
    <row r="30" s="26" customFormat="1" ht="20.1" customHeight="1" spans="1:11">
      <c r="A30" s="272" t="s">
        <v>675</v>
      </c>
      <c r="B30" s="272" t="s">
        <v>676</v>
      </c>
      <c r="C30" s="273" t="s">
        <v>663</v>
      </c>
      <c r="D30" s="273" t="s">
        <v>485</v>
      </c>
      <c r="E30" s="274" t="s">
        <v>209</v>
      </c>
      <c r="F30" s="272" t="s">
        <v>611</v>
      </c>
      <c r="G30" s="275" t="s">
        <v>612</v>
      </c>
      <c r="H30" s="276" t="s">
        <v>664</v>
      </c>
      <c r="I30" s="37">
        <f t="shared" si="0"/>
        <v>104.166666666667</v>
      </c>
      <c r="J30" s="39">
        <f t="shared" si="1"/>
        <v>2291.66666666667</v>
      </c>
      <c r="K30" s="34" t="s">
        <v>289</v>
      </c>
    </row>
    <row r="31" s="26" customFormat="1" ht="20.1" customHeight="1" spans="1:11">
      <c r="A31" s="272" t="s">
        <v>677</v>
      </c>
      <c r="B31" s="272" t="s">
        <v>678</v>
      </c>
      <c r="C31" s="273" t="s">
        <v>663</v>
      </c>
      <c r="D31" s="273" t="s">
        <v>485</v>
      </c>
      <c r="E31" s="274" t="s">
        <v>209</v>
      </c>
      <c r="F31" s="272" t="s">
        <v>611</v>
      </c>
      <c r="G31" s="275" t="s">
        <v>612</v>
      </c>
      <c r="H31" s="276" t="s">
        <v>664</v>
      </c>
      <c r="I31" s="37">
        <f t="shared" si="0"/>
        <v>104.166666666667</v>
      </c>
      <c r="J31" s="39">
        <f t="shared" si="1"/>
        <v>2291.66666666667</v>
      </c>
      <c r="K31" s="34" t="s">
        <v>289</v>
      </c>
    </row>
    <row r="32" s="26" customFormat="1" ht="20.1" customHeight="1" spans="1:11">
      <c r="A32" s="272" t="s">
        <v>679</v>
      </c>
      <c r="B32" s="272" t="s">
        <v>680</v>
      </c>
      <c r="C32" s="273" t="s">
        <v>663</v>
      </c>
      <c r="D32" s="273" t="s">
        <v>400</v>
      </c>
      <c r="E32" s="274" t="s">
        <v>209</v>
      </c>
      <c r="F32" s="272" t="s">
        <v>611</v>
      </c>
      <c r="G32" s="275" t="s">
        <v>612</v>
      </c>
      <c r="H32" s="276" t="s">
        <v>664</v>
      </c>
      <c r="I32" s="37">
        <f t="shared" si="0"/>
        <v>104.166666666667</v>
      </c>
      <c r="J32" s="39">
        <f t="shared" si="1"/>
        <v>2291.66666666667</v>
      </c>
      <c r="K32" s="34" t="s">
        <v>205</v>
      </c>
    </row>
    <row r="33" s="26" customFormat="1" ht="20.1" customHeight="1" spans="1:11">
      <c r="A33" s="272" t="s">
        <v>681</v>
      </c>
      <c r="B33" s="272" t="s">
        <v>682</v>
      </c>
      <c r="C33" s="273" t="s">
        <v>663</v>
      </c>
      <c r="D33" s="273" t="s">
        <v>403</v>
      </c>
      <c r="E33" s="274" t="s">
        <v>209</v>
      </c>
      <c r="F33" s="272" t="s">
        <v>611</v>
      </c>
      <c r="G33" s="275" t="s">
        <v>612</v>
      </c>
      <c r="H33" s="276" t="s">
        <v>664</v>
      </c>
      <c r="I33" s="37">
        <f t="shared" si="0"/>
        <v>104.166666666667</v>
      </c>
      <c r="J33" s="39">
        <f t="shared" si="1"/>
        <v>2291.66666666667</v>
      </c>
      <c r="K33" s="34" t="s">
        <v>547</v>
      </c>
    </row>
    <row r="34" s="26" customFormat="1" ht="20.1" customHeight="1" spans="1:11">
      <c r="A34" s="272" t="s">
        <v>683</v>
      </c>
      <c r="B34" s="272" t="s">
        <v>684</v>
      </c>
      <c r="C34" s="273" t="s">
        <v>663</v>
      </c>
      <c r="D34" s="273" t="s">
        <v>403</v>
      </c>
      <c r="E34" s="274" t="s">
        <v>209</v>
      </c>
      <c r="F34" s="272" t="s">
        <v>611</v>
      </c>
      <c r="G34" s="275" t="s">
        <v>612</v>
      </c>
      <c r="H34" s="276" t="s">
        <v>664</v>
      </c>
      <c r="I34" s="37">
        <f t="shared" si="0"/>
        <v>104.166666666667</v>
      </c>
      <c r="J34" s="39">
        <f t="shared" si="1"/>
        <v>2291.66666666667</v>
      </c>
      <c r="K34" s="34" t="s">
        <v>547</v>
      </c>
    </row>
    <row r="35" s="26" customFormat="1" ht="20.1" customHeight="1" spans="1:11">
      <c r="A35" s="272" t="s">
        <v>685</v>
      </c>
      <c r="B35" s="272" t="s">
        <v>686</v>
      </c>
      <c r="C35" s="273" t="s">
        <v>687</v>
      </c>
      <c r="D35" s="273" t="s">
        <v>48</v>
      </c>
      <c r="E35" s="274" t="s">
        <v>688</v>
      </c>
      <c r="F35" s="272" t="s">
        <v>611</v>
      </c>
      <c r="G35" s="275" t="s">
        <v>612</v>
      </c>
      <c r="H35" s="276" t="s">
        <v>689</v>
      </c>
      <c r="I35" s="37">
        <f t="shared" si="0"/>
        <v>333.333333333333</v>
      </c>
      <c r="J35" s="39">
        <f t="shared" si="1"/>
        <v>7333.33333333333</v>
      </c>
      <c r="K35" s="34" t="s">
        <v>205</v>
      </c>
    </row>
    <row r="36" ht="20.1" customHeight="1" spans="9:10">
      <c r="I36" s="29">
        <f>SUM(I3:I35)</f>
        <v>37895.8333333333</v>
      </c>
      <c r="J36" s="29">
        <f>SUM(J3:J35)</f>
        <v>833708.333333333</v>
      </c>
    </row>
    <row r="37" ht="51.75" customHeight="1" spans="1:11">
      <c r="A37" s="9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45" s="26" customFormat="1" ht="20.1" hidden="1" customHeight="1" spans="1:11">
      <c r="A45" s="272" t="s">
        <v>608</v>
      </c>
      <c r="B45" s="272" t="s">
        <v>202</v>
      </c>
      <c r="C45" s="273" t="s">
        <v>609</v>
      </c>
      <c r="D45" s="273" t="s">
        <v>48</v>
      </c>
      <c r="E45" s="274" t="s">
        <v>610</v>
      </c>
      <c r="F45" s="272" t="s">
        <v>611</v>
      </c>
      <c r="G45" s="275" t="s">
        <v>612</v>
      </c>
      <c r="H45" s="37">
        <v>6000000</v>
      </c>
      <c r="I45" s="37">
        <f t="shared" ref="I45:I81" si="2">H45/E45</f>
        <v>12500</v>
      </c>
      <c r="J45" s="39">
        <f>I45*G45</f>
        <v>275000</v>
      </c>
      <c r="K45" s="34" t="s">
        <v>205</v>
      </c>
    </row>
    <row r="46" s="26" customFormat="1" ht="20.1" hidden="1" customHeight="1" spans="1:11">
      <c r="A46" s="272" t="s">
        <v>613</v>
      </c>
      <c r="B46" s="272" t="s">
        <v>206</v>
      </c>
      <c r="C46" s="273" t="s">
        <v>614</v>
      </c>
      <c r="D46" s="273" t="s">
        <v>400</v>
      </c>
      <c r="E46" s="274" t="s">
        <v>615</v>
      </c>
      <c r="F46" s="272" t="s">
        <v>611</v>
      </c>
      <c r="G46" s="275" t="s">
        <v>612</v>
      </c>
      <c r="H46" s="276" t="s">
        <v>616</v>
      </c>
      <c r="I46" s="37">
        <f t="shared" si="2"/>
        <v>8333.33333333333</v>
      </c>
      <c r="J46" s="39">
        <f t="shared" ref="J46:J81" si="3">I46*G46</f>
        <v>183333.333333333</v>
      </c>
      <c r="K46" s="34" t="s">
        <v>205</v>
      </c>
    </row>
    <row r="47" s="26" customFormat="1" ht="20.1" hidden="1" customHeight="1" spans="1:11">
      <c r="A47" s="272" t="s">
        <v>650</v>
      </c>
      <c r="B47" s="272" t="s">
        <v>207</v>
      </c>
      <c r="C47" s="273" t="s">
        <v>208</v>
      </c>
      <c r="D47" s="273" t="s">
        <v>48</v>
      </c>
      <c r="E47" s="274" t="s">
        <v>209</v>
      </c>
      <c r="F47" s="272" t="s">
        <v>611</v>
      </c>
      <c r="G47" s="275" t="s">
        <v>612</v>
      </c>
      <c r="H47" s="276" t="s">
        <v>651</v>
      </c>
      <c r="I47" s="37">
        <f t="shared" ref="I47:I59" si="4">H47/E47</f>
        <v>166.666666666667</v>
      </c>
      <c r="J47" s="39">
        <f t="shared" ref="J47:J59" si="5">I47*G47</f>
        <v>3666.66666666667</v>
      </c>
      <c r="K47" s="34" t="s">
        <v>205</v>
      </c>
    </row>
    <row r="48" s="26" customFormat="1" ht="20.1" hidden="1" customHeight="1" spans="1:11">
      <c r="A48" s="272" t="s">
        <v>652</v>
      </c>
      <c r="B48" s="272" t="s">
        <v>210</v>
      </c>
      <c r="C48" s="273" t="s">
        <v>208</v>
      </c>
      <c r="D48" s="273" t="s">
        <v>396</v>
      </c>
      <c r="E48" s="274" t="s">
        <v>209</v>
      </c>
      <c r="F48" s="272" t="s">
        <v>611</v>
      </c>
      <c r="G48" s="275" t="s">
        <v>612</v>
      </c>
      <c r="H48" s="276" t="s">
        <v>651</v>
      </c>
      <c r="I48" s="37">
        <f t="shared" si="4"/>
        <v>166.666666666667</v>
      </c>
      <c r="J48" s="39">
        <f t="shared" si="5"/>
        <v>3666.66666666667</v>
      </c>
      <c r="K48" s="34" t="s">
        <v>205</v>
      </c>
    </row>
    <row r="49" s="26" customFormat="1" ht="20.1" hidden="1" customHeight="1" spans="1:11">
      <c r="A49" s="272" t="s">
        <v>653</v>
      </c>
      <c r="B49" s="272" t="s">
        <v>211</v>
      </c>
      <c r="C49" s="273" t="s">
        <v>208</v>
      </c>
      <c r="D49" s="273" t="s">
        <v>52</v>
      </c>
      <c r="E49" s="274" t="s">
        <v>209</v>
      </c>
      <c r="F49" s="272" t="s">
        <v>611</v>
      </c>
      <c r="G49" s="275" t="s">
        <v>612</v>
      </c>
      <c r="H49" s="276" t="s">
        <v>651</v>
      </c>
      <c r="I49" s="37">
        <f t="shared" si="4"/>
        <v>166.666666666667</v>
      </c>
      <c r="J49" s="39">
        <f t="shared" si="5"/>
        <v>3666.66666666667</v>
      </c>
      <c r="K49" s="34" t="s">
        <v>205</v>
      </c>
    </row>
    <row r="50" s="26" customFormat="1" ht="20.1" hidden="1" customHeight="1" spans="1:11">
      <c r="A50" s="272" t="s">
        <v>654</v>
      </c>
      <c r="B50" s="272" t="s">
        <v>212</v>
      </c>
      <c r="C50" s="273" t="s">
        <v>208</v>
      </c>
      <c r="D50" s="273" t="s">
        <v>398</v>
      </c>
      <c r="E50" s="274" t="s">
        <v>209</v>
      </c>
      <c r="F50" s="272" t="s">
        <v>611</v>
      </c>
      <c r="G50" s="275" t="s">
        <v>612</v>
      </c>
      <c r="H50" s="276" t="s">
        <v>651</v>
      </c>
      <c r="I50" s="37">
        <f t="shared" si="4"/>
        <v>166.666666666667</v>
      </c>
      <c r="J50" s="39">
        <f t="shared" si="5"/>
        <v>3666.66666666667</v>
      </c>
      <c r="K50" s="34" t="s">
        <v>205</v>
      </c>
    </row>
    <row r="51" s="26" customFormat="1" ht="20.1" hidden="1" customHeight="1" spans="1:11">
      <c r="A51" s="272" t="s">
        <v>657</v>
      </c>
      <c r="B51" s="272" t="s">
        <v>658</v>
      </c>
      <c r="C51" s="273" t="s">
        <v>208</v>
      </c>
      <c r="D51" s="273" t="s">
        <v>400</v>
      </c>
      <c r="E51" s="274" t="s">
        <v>209</v>
      </c>
      <c r="F51" s="272" t="s">
        <v>611</v>
      </c>
      <c r="G51" s="275" t="s">
        <v>612</v>
      </c>
      <c r="H51" s="276" t="s">
        <v>651</v>
      </c>
      <c r="I51" s="37">
        <f t="shared" si="4"/>
        <v>166.666666666667</v>
      </c>
      <c r="J51" s="39">
        <f t="shared" si="5"/>
        <v>3666.66666666667</v>
      </c>
      <c r="K51" s="34" t="s">
        <v>205</v>
      </c>
    </row>
    <row r="52" s="26" customFormat="1" ht="20.1" hidden="1" customHeight="1" spans="1:11">
      <c r="A52" s="272" t="s">
        <v>661</v>
      </c>
      <c r="B52" s="272" t="s">
        <v>662</v>
      </c>
      <c r="C52" s="273" t="s">
        <v>663</v>
      </c>
      <c r="D52" s="273" t="s">
        <v>52</v>
      </c>
      <c r="E52" s="274" t="s">
        <v>209</v>
      </c>
      <c r="F52" s="272" t="s">
        <v>611</v>
      </c>
      <c r="G52" s="275" t="s">
        <v>612</v>
      </c>
      <c r="H52" s="276" t="s">
        <v>664</v>
      </c>
      <c r="I52" s="37">
        <f t="shared" si="4"/>
        <v>104.166666666667</v>
      </c>
      <c r="J52" s="39">
        <f t="shared" si="5"/>
        <v>2291.66666666667</v>
      </c>
      <c r="K52" s="34" t="s">
        <v>205</v>
      </c>
    </row>
    <row r="53" s="26" customFormat="1" ht="20.1" hidden="1" customHeight="1" spans="1:11">
      <c r="A53" s="272" t="s">
        <v>665</v>
      </c>
      <c r="B53" s="272" t="s">
        <v>666</v>
      </c>
      <c r="C53" s="273" t="s">
        <v>663</v>
      </c>
      <c r="D53" s="273" t="s">
        <v>52</v>
      </c>
      <c r="E53" s="274" t="s">
        <v>209</v>
      </c>
      <c r="F53" s="272" t="s">
        <v>611</v>
      </c>
      <c r="G53" s="275" t="s">
        <v>612</v>
      </c>
      <c r="H53" s="276" t="s">
        <v>664</v>
      </c>
      <c r="I53" s="37">
        <f t="shared" si="4"/>
        <v>104.166666666667</v>
      </c>
      <c r="J53" s="39">
        <f t="shared" si="5"/>
        <v>2291.66666666667</v>
      </c>
      <c r="K53" s="34" t="s">
        <v>205</v>
      </c>
    </row>
    <row r="54" s="26" customFormat="1" ht="20.1" hidden="1" customHeight="1" spans="1:11">
      <c r="A54" s="272" t="s">
        <v>667</v>
      </c>
      <c r="B54" s="272" t="s">
        <v>668</v>
      </c>
      <c r="C54" s="273" t="s">
        <v>663</v>
      </c>
      <c r="D54" s="273" t="s">
        <v>48</v>
      </c>
      <c r="E54" s="274" t="s">
        <v>209</v>
      </c>
      <c r="F54" s="272" t="s">
        <v>611</v>
      </c>
      <c r="G54" s="275" t="s">
        <v>612</v>
      </c>
      <c r="H54" s="276" t="s">
        <v>664</v>
      </c>
      <c r="I54" s="37">
        <f t="shared" si="4"/>
        <v>104.166666666667</v>
      </c>
      <c r="J54" s="39">
        <f t="shared" si="5"/>
        <v>2291.66666666667</v>
      </c>
      <c r="K54" s="34" t="s">
        <v>205</v>
      </c>
    </row>
    <row r="55" s="26" customFormat="1" ht="20.1" hidden="1" customHeight="1" spans="1:11">
      <c r="A55" s="272" t="s">
        <v>669</v>
      </c>
      <c r="B55" s="272" t="s">
        <v>670</v>
      </c>
      <c r="C55" s="273" t="s">
        <v>663</v>
      </c>
      <c r="D55" s="273" t="s">
        <v>396</v>
      </c>
      <c r="E55" s="274" t="s">
        <v>209</v>
      </c>
      <c r="F55" s="272" t="s">
        <v>611</v>
      </c>
      <c r="G55" s="275" t="s">
        <v>612</v>
      </c>
      <c r="H55" s="276" t="s">
        <v>664</v>
      </c>
      <c r="I55" s="37">
        <f t="shared" si="4"/>
        <v>104.166666666667</v>
      </c>
      <c r="J55" s="39">
        <f t="shared" si="5"/>
        <v>2291.66666666667</v>
      </c>
      <c r="K55" s="34" t="s">
        <v>205</v>
      </c>
    </row>
    <row r="56" s="26" customFormat="1" ht="20.1" hidden="1" customHeight="1" spans="1:11">
      <c r="A56" s="272" t="s">
        <v>671</v>
      </c>
      <c r="B56" s="272" t="s">
        <v>672</v>
      </c>
      <c r="C56" s="273" t="s">
        <v>663</v>
      </c>
      <c r="D56" s="273" t="s">
        <v>52</v>
      </c>
      <c r="E56" s="274" t="s">
        <v>209</v>
      </c>
      <c r="F56" s="272" t="s">
        <v>611</v>
      </c>
      <c r="G56" s="275" t="s">
        <v>612</v>
      </c>
      <c r="H56" s="276" t="s">
        <v>664</v>
      </c>
      <c r="I56" s="37">
        <f t="shared" si="4"/>
        <v>104.166666666667</v>
      </c>
      <c r="J56" s="39">
        <f t="shared" si="5"/>
        <v>2291.66666666667</v>
      </c>
      <c r="K56" s="34" t="s">
        <v>205</v>
      </c>
    </row>
    <row r="57" s="26" customFormat="1" ht="20.1" hidden="1" customHeight="1" spans="1:11">
      <c r="A57" s="272" t="s">
        <v>673</v>
      </c>
      <c r="B57" s="272" t="s">
        <v>674</v>
      </c>
      <c r="C57" s="273" t="s">
        <v>663</v>
      </c>
      <c r="D57" s="273" t="s">
        <v>398</v>
      </c>
      <c r="E57" s="274" t="s">
        <v>209</v>
      </c>
      <c r="F57" s="272" t="s">
        <v>611</v>
      </c>
      <c r="G57" s="275" t="s">
        <v>612</v>
      </c>
      <c r="H57" s="276" t="s">
        <v>664</v>
      </c>
      <c r="I57" s="37">
        <f t="shared" si="4"/>
        <v>104.166666666667</v>
      </c>
      <c r="J57" s="39">
        <f t="shared" si="5"/>
        <v>2291.66666666667</v>
      </c>
      <c r="K57" s="34" t="s">
        <v>205</v>
      </c>
    </row>
    <row r="58" s="26" customFormat="1" ht="20.1" hidden="1" customHeight="1" spans="1:11">
      <c r="A58" s="272" t="s">
        <v>679</v>
      </c>
      <c r="B58" s="272" t="s">
        <v>680</v>
      </c>
      <c r="C58" s="273" t="s">
        <v>663</v>
      </c>
      <c r="D58" s="273" t="s">
        <v>400</v>
      </c>
      <c r="E58" s="274" t="s">
        <v>209</v>
      </c>
      <c r="F58" s="272" t="s">
        <v>611</v>
      </c>
      <c r="G58" s="275" t="s">
        <v>612</v>
      </c>
      <c r="H58" s="276" t="s">
        <v>664</v>
      </c>
      <c r="I58" s="37">
        <f t="shared" si="4"/>
        <v>104.166666666667</v>
      </c>
      <c r="J58" s="39">
        <f t="shared" si="5"/>
        <v>2291.66666666667</v>
      </c>
      <c r="K58" s="34" t="s">
        <v>205</v>
      </c>
    </row>
    <row r="59" s="26" customFormat="1" ht="20.1" hidden="1" customHeight="1" spans="1:11">
      <c r="A59" s="272" t="s">
        <v>685</v>
      </c>
      <c r="B59" s="272" t="s">
        <v>686</v>
      </c>
      <c r="C59" s="273" t="s">
        <v>687</v>
      </c>
      <c r="D59" s="273" t="s">
        <v>48</v>
      </c>
      <c r="E59" s="274" t="s">
        <v>688</v>
      </c>
      <c r="F59" s="272" t="s">
        <v>611</v>
      </c>
      <c r="G59" s="275" t="s">
        <v>612</v>
      </c>
      <c r="H59" s="276" t="s">
        <v>689</v>
      </c>
      <c r="I59" s="37">
        <f t="shared" si="4"/>
        <v>333.333333333333</v>
      </c>
      <c r="J59" s="39">
        <f t="shared" si="5"/>
        <v>7333.33333333333</v>
      </c>
      <c r="K59" s="34" t="s">
        <v>205</v>
      </c>
    </row>
    <row r="60" s="26" customFormat="1" ht="20.1" hidden="1" customHeight="1" spans="1:11">
      <c r="A60" s="33"/>
      <c r="B60" s="33"/>
      <c r="C60" s="34"/>
      <c r="D60" s="34"/>
      <c r="E60" s="35"/>
      <c r="F60" s="33"/>
      <c r="G60" s="36"/>
      <c r="H60" s="37"/>
      <c r="I60" s="37">
        <f>SUM(I45:I59)</f>
        <v>22729.1666666667</v>
      </c>
      <c r="J60" s="39"/>
      <c r="K60" s="34"/>
    </row>
    <row r="61" s="26" customFormat="1" ht="20.1" hidden="1" customHeight="1" spans="1:11">
      <c r="A61" s="272" t="s">
        <v>655</v>
      </c>
      <c r="B61" s="272" t="s">
        <v>656</v>
      </c>
      <c r="C61" s="273" t="s">
        <v>208</v>
      </c>
      <c r="D61" s="273" t="s">
        <v>485</v>
      </c>
      <c r="E61" s="274" t="s">
        <v>209</v>
      </c>
      <c r="F61" s="272" t="s">
        <v>611</v>
      </c>
      <c r="G61" s="275" t="s">
        <v>612</v>
      </c>
      <c r="H61" s="276" t="s">
        <v>651</v>
      </c>
      <c r="I61" s="37">
        <f>H61/E61</f>
        <v>166.666666666667</v>
      </c>
      <c r="J61" s="39">
        <f>I61*G61</f>
        <v>3666.66666666667</v>
      </c>
      <c r="K61" s="34" t="s">
        <v>289</v>
      </c>
    </row>
    <row r="62" s="26" customFormat="1" ht="20.1" hidden="1" customHeight="1" spans="1:11">
      <c r="A62" s="272" t="s">
        <v>675</v>
      </c>
      <c r="B62" s="272" t="s">
        <v>676</v>
      </c>
      <c r="C62" s="273" t="s">
        <v>663</v>
      </c>
      <c r="D62" s="273" t="s">
        <v>485</v>
      </c>
      <c r="E62" s="274" t="s">
        <v>209</v>
      </c>
      <c r="F62" s="272" t="s">
        <v>611</v>
      </c>
      <c r="G62" s="275" t="s">
        <v>612</v>
      </c>
      <c r="H62" s="276" t="s">
        <v>664</v>
      </c>
      <c r="I62" s="37">
        <f>H62/E62</f>
        <v>104.166666666667</v>
      </c>
      <c r="J62" s="39">
        <f>I62*G62</f>
        <v>2291.66666666667</v>
      </c>
      <c r="K62" s="34" t="s">
        <v>289</v>
      </c>
    </row>
    <row r="63" s="26" customFormat="1" ht="20.1" hidden="1" customHeight="1" spans="1:11">
      <c r="A63" s="272" t="s">
        <v>677</v>
      </c>
      <c r="B63" s="272" t="s">
        <v>678</v>
      </c>
      <c r="C63" s="273" t="s">
        <v>663</v>
      </c>
      <c r="D63" s="273" t="s">
        <v>485</v>
      </c>
      <c r="E63" s="274" t="s">
        <v>209</v>
      </c>
      <c r="F63" s="272" t="s">
        <v>611</v>
      </c>
      <c r="G63" s="275" t="s">
        <v>612</v>
      </c>
      <c r="H63" s="276" t="s">
        <v>664</v>
      </c>
      <c r="I63" s="37">
        <f>H63/E63</f>
        <v>104.166666666667</v>
      </c>
      <c r="J63" s="39">
        <f>I63*G63</f>
        <v>2291.66666666667</v>
      </c>
      <c r="K63" s="34" t="s">
        <v>289</v>
      </c>
    </row>
    <row r="64" s="26" customFormat="1" ht="20.1" hidden="1" customHeight="1" spans="1:11">
      <c r="A64" s="33"/>
      <c r="B64" s="33"/>
      <c r="C64" s="34"/>
      <c r="D64" s="34"/>
      <c r="E64" s="35"/>
      <c r="F64" s="33"/>
      <c r="G64" s="36"/>
      <c r="H64" s="37"/>
      <c r="I64" s="37">
        <f>SUM(I61:I63)</f>
        <v>375</v>
      </c>
      <c r="J64" s="39"/>
      <c r="K64" s="34"/>
    </row>
    <row r="65" s="26" customFormat="1" ht="20.1" hidden="1" customHeight="1" spans="1:11">
      <c r="A65" s="272" t="s">
        <v>622</v>
      </c>
      <c r="B65" s="272" t="s">
        <v>623</v>
      </c>
      <c r="C65" s="273" t="s">
        <v>624</v>
      </c>
      <c r="D65" s="273" t="s">
        <v>403</v>
      </c>
      <c r="E65" s="274" t="s">
        <v>615</v>
      </c>
      <c r="F65" s="272" t="s">
        <v>611</v>
      </c>
      <c r="G65" s="275" t="s">
        <v>612</v>
      </c>
      <c r="H65" s="276" t="s">
        <v>625</v>
      </c>
      <c r="I65" s="37">
        <f t="shared" si="2"/>
        <v>83.3333333333333</v>
      </c>
      <c r="J65" s="39">
        <f t="shared" si="3"/>
        <v>1833.33333333333</v>
      </c>
      <c r="K65" s="34" t="s">
        <v>626</v>
      </c>
    </row>
    <row r="66" s="26" customFormat="1" ht="20.1" hidden="1" customHeight="1" spans="1:11">
      <c r="A66" s="272" t="s">
        <v>627</v>
      </c>
      <c r="B66" s="272" t="s">
        <v>628</v>
      </c>
      <c r="C66" s="273" t="s">
        <v>624</v>
      </c>
      <c r="D66" s="273" t="s">
        <v>403</v>
      </c>
      <c r="E66" s="274" t="s">
        <v>615</v>
      </c>
      <c r="F66" s="272" t="s">
        <v>611</v>
      </c>
      <c r="G66" s="275" t="s">
        <v>612</v>
      </c>
      <c r="H66" s="276" t="s">
        <v>625</v>
      </c>
      <c r="I66" s="37">
        <f t="shared" si="2"/>
        <v>83.3333333333333</v>
      </c>
      <c r="J66" s="39">
        <f t="shared" si="3"/>
        <v>1833.33333333333</v>
      </c>
      <c r="K66" s="34" t="s">
        <v>626</v>
      </c>
    </row>
    <row r="67" s="26" customFormat="1" ht="20.1" hidden="1" customHeight="1" spans="1:11">
      <c r="A67" s="272" t="s">
        <v>629</v>
      </c>
      <c r="B67" s="272" t="s">
        <v>630</v>
      </c>
      <c r="C67" s="273" t="s">
        <v>624</v>
      </c>
      <c r="D67" s="273" t="s">
        <v>403</v>
      </c>
      <c r="E67" s="274" t="s">
        <v>615</v>
      </c>
      <c r="F67" s="272" t="s">
        <v>611</v>
      </c>
      <c r="G67" s="275" t="s">
        <v>612</v>
      </c>
      <c r="H67" s="276" t="s">
        <v>625</v>
      </c>
      <c r="I67" s="37">
        <f t="shared" si="2"/>
        <v>83.3333333333333</v>
      </c>
      <c r="J67" s="39">
        <f t="shared" si="3"/>
        <v>1833.33333333333</v>
      </c>
      <c r="K67" s="34" t="s">
        <v>626</v>
      </c>
    </row>
    <row r="68" s="26" customFormat="1" ht="20.1" hidden="1" customHeight="1" spans="1:11">
      <c r="A68" s="272" t="s">
        <v>631</v>
      </c>
      <c r="B68" s="272" t="s">
        <v>632</v>
      </c>
      <c r="C68" s="273" t="s">
        <v>624</v>
      </c>
      <c r="D68" s="273" t="s">
        <v>403</v>
      </c>
      <c r="E68" s="274" t="s">
        <v>615</v>
      </c>
      <c r="F68" s="272" t="s">
        <v>611</v>
      </c>
      <c r="G68" s="275" t="s">
        <v>612</v>
      </c>
      <c r="H68" s="276" t="s">
        <v>625</v>
      </c>
      <c r="I68" s="37">
        <f t="shared" si="2"/>
        <v>83.3333333333333</v>
      </c>
      <c r="J68" s="39">
        <f t="shared" si="3"/>
        <v>1833.33333333333</v>
      </c>
      <c r="K68" s="34" t="s">
        <v>626</v>
      </c>
    </row>
    <row r="69" s="26" customFormat="1" ht="20.1" hidden="1" customHeight="1" spans="1:11">
      <c r="A69" s="272" t="s">
        <v>633</v>
      </c>
      <c r="B69" s="272" t="s">
        <v>634</v>
      </c>
      <c r="C69" s="273" t="s">
        <v>624</v>
      </c>
      <c r="D69" s="273" t="s">
        <v>403</v>
      </c>
      <c r="E69" s="274" t="s">
        <v>615</v>
      </c>
      <c r="F69" s="272" t="s">
        <v>611</v>
      </c>
      <c r="G69" s="275" t="s">
        <v>612</v>
      </c>
      <c r="H69" s="276" t="s">
        <v>625</v>
      </c>
      <c r="I69" s="37">
        <f t="shared" si="2"/>
        <v>83.3333333333333</v>
      </c>
      <c r="J69" s="39">
        <f t="shared" si="3"/>
        <v>1833.33333333333</v>
      </c>
      <c r="K69" s="34" t="s">
        <v>626</v>
      </c>
    </row>
    <row r="70" s="26" customFormat="1" ht="20.1" hidden="1" customHeight="1" spans="1:11">
      <c r="A70" s="272" t="s">
        <v>635</v>
      </c>
      <c r="B70" s="272" t="s">
        <v>636</v>
      </c>
      <c r="C70" s="273" t="s">
        <v>624</v>
      </c>
      <c r="D70" s="273" t="s">
        <v>403</v>
      </c>
      <c r="E70" s="274" t="s">
        <v>615</v>
      </c>
      <c r="F70" s="272" t="s">
        <v>611</v>
      </c>
      <c r="G70" s="275" t="s">
        <v>612</v>
      </c>
      <c r="H70" s="276" t="s">
        <v>625</v>
      </c>
      <c r="I70" s="37">
        <f t="shared" si="2"/>
        <v>83.3333333333333</v>
      </c>
      <c r="J70" s="39">
        <f t="shared" si="3"/>
        <v>1833.33333333333</v>
      </c>
      <c r="K70" s="34" t="s">
        <v>626</v>
      </c>
    </row>
    <row r="71" s="26" customFormat="1" ht="20.1" hidden="1" customHeight="1" spans="1:11">
      <c r="A71" s="272" t="s">
        <v>637</v>
      </c>
      <c r="B71" s="272" t="s">
        <v>638</v>
      </c>
      <c r="C71" s="273" t="s">
        <v>624</v>
      </c>
      <c r="D71" s="273" t="s">
        <v>403</v>
      </c>
      <c r="E71" s="274" t="s">
        <v>615</v>
      </c>
      <c r="F71" s="272" t="s">
        <v>611</v>
      </c>
      <c r="G71" s="275" t="s">
        <v>612</v>
      </c>
      <c r="H71" s="276" t="s">
        <v>625</v>
      </c>
      <c r="I71" s="37">
        <f t="shared" si="2"/>
        <v>83.3333333333333</v>
      </c>
      <c r="J71" s="39">
        <f t="shared" si="3"/>
        <v>1833.33333333333</v>
      </c>
      <c r="K71" s="34" t="s">
        <v>626</v>
      </c>
    </row>
    <row r="72" s="26" customFormat="1" ht="20.1" hidden="1" customHeight="1" spans="1:11">
      <c r="A72" s="272" t="s">
        <v>639</v>
      </c>
      <c r="B72" s="272" t="s">
        <v>640</v>
      </c>
      <c r="C72" s="273" t="s">
        <v>624</v>
      </c>
      <c r="D72" s="273" t="s">
        <v>403</v>
      </c>
      <c r="E72" s="274" t="s">
        <v>615</v>
      </c>
      <c r="F72" s="272" t="s">
        <v>611</v>
      </c>
      <c r="G72" s="275" t="s">
        <v>612</v>
      </c>
      <c r="H72" s="276" t="s">
        <v>625</v>
      </c>
      <c r="I72" s="37">
        <f t="shared" si="2"/>
        <v>83.3333333333333</v>
      </c>
      <c r="J72" s="39">
        <f t="shared" si="3"/>
        <v>1833.33333333333</v>
      </c>
      <c r="K72" s="34" t="s">
        <v>626</v>
      </c>
    </row>
    <row r="73" s="26" customFormat="1" ht="20.1" hidden="1" customHeight="1" spans="1:11">
      <c r="A73" s="272" t="s">
        <v>641</v>
      </c>
      <c r="B73" s="272" t="s">
        <v>642</v>
      </c>
      <c r="C73" s="273" t="s">
        <v>624</v>
      </c>
      <c r="D73" s="273" t="s">
        <v>403</v>
      </c>
      <c r="E73" s="274" t="s">
        <v>615</v>
      </c>
      <c r="F73" s="272" t="s">
        <v>611</v>
      </c>
      <c r="G73" s="275" t="s">
        <v>612</v>
      </c>
      <c r="H73" s="276" t="s">
        <v>625</v>
      </c>
      <c r="I73" s="37">
        <f t="shared" si="2"/>
        <v>83.3333333333333</v>
      </c>
      <c r="J73" s="39">
        <f t="shared" si="3"/>
        <v>1833.33333333333</v>
      </c>
      <c r="K73" s="34" t="s">
        <v>626</v>
      </c>
    </row>
    <row r="74" s="26" customFormat="1" ht="20.1" hidden="1" customHeight="1" spans="1:11">
      <c r="A74" s="272" t="s">
        <v>643</v>
      </c>
      <c r="B74" s="272" t="s">
        <v>644</v>
      </c>
      <c r="C74" s="273" t="s">
        <v>624</v>
      </c>
      <c r="D74" s="273" t="s">
        <v>403</v>
      </c>
      <c r="E74" s="274" t="s">
        <v>615</v>
      </c>
      <c r="F74" s="272" t="s">
        <v>611</v>
      </c>
      <c r="G74" s="275" t="s">
        <v>612</v>
      </c>
      <c r="H74" s="276" t="s">
        <v>625</v>
      </c>
      <c r="I74" s="37">
        <f t="shared" si="2"/>
        <v>83.3333333333333</v>
      </c>
      <c r="J74" s="39">
        <f t="shared" si="3"/>
        <v>1833.33333333333</v>
      </c>
      <c r="K74" s="34" t="s">
        <v>626</v>
      </c>
    </row>
    <row r="75" s="26" customFormat="1" ht="20.1" hidden="1" customHeight="1" spans="1:11">
      <c r="A75" s="33"/>
      <c r="B75" s="33"/>
      <c r="C75" s="34"/>
      <c r="D75" s="34"/>
      <c r="E75" s="35"/>
      <c r="F75" s="33"/>
      <c r="G75" s="36"/>
      <c r="H75" s="37"/>
      <c r="I75" s="37">
        <f>SUM(I65:I74)+M78</f>
        <v>7687.5</v>
      </c>
      <c r="J75" s="39"/>
      <c r="K75" s="34"/>
    </row>
    <row r="76" s="26" customFormat="1" ht="20.1" hidden="1" customHeight="1" spans="1:11">
      <c r="A76" s="272" t="s">
        <v>645</v>
      </c>
      <c r="B76" s="272" t="s">
        <v>646</v>
      </c>
      <c r="C76" s="273" t="s">
        <v>647</v>
      </c>
      <c r="D76" s="273" t="s">
        <v>403</v>
      </c>
      <c r="E76" s="274" t="s">
        <v>615</v>
      </c>
      <c r="F76" s="272" t="s">
        <v>611</v>
      </c>
      <c r="G76" s="275" t="s">
        <v>612</v>
      </c>
      <c r="H76" s="276" t="s">
        <v>648</v>
      </c>
      <c r="I76" s="37">
        <f t="shared" si="2"/>
        <v>250</v>
      </c>
      <c r="J76" s="39">
        <f t="shared" si="3"/>
        <v>5500</v>
      </c>
      <c r="K76" s="34" t="s">
        <v>649</v>
      </c>
    </row>
    <row r="77" s="26" customFormat="1" ht="20.1" hidden="1" customHeight="1" spans="1:11">
      <c r="A77" s="33"/>
      <c r="B77" s="33"/>
      <c r="C77" s="34"/>
      <c r="D77" s="34"/>
      <c r="E77" s="35"/>
      <c r="F77" s="33"/>
      <c r="G77" s="36"/>
      <c r="H77" s="37"/>
      <c r="I77" s="37">
        <f>SUM(I76)+M79</f>
        <v>7104.16666666667</v>
      </c>
      <c r="J77" s="39"/>
      <c r="K77" s="34"/>
    </row>
    <row r="78" s="27" customFormat="1" ht="20.1" hidden="1" customHeight="1" spans="1:13">
      <c r="A78" s="277" t="s">
        <v>659</v>
      </c>
      <c r="B78" s="277" t="s">
        <v>660</v>
      </c>
      <c r="C78" s="278" t="s">
        <v>208</v>
      </c>
      <c r="D78" s="278" t="s">
        <v>403</v>
      </c>
      <c r="E78" s="279" t="s">
        <v>209</v>
      </c>
      <c r="F78" s="277" t="s">
        <v>611</v>
      </c>
      <c r="G78" s="280" t="s">
        <v>612</v>
      </c>
      <c r="H78" s="281" t="s">
        <v>651</v>
      </c>
      <c r="I78" s="44">
        <f t="shared" si="2"/>
        <v>166.666666666667</v>
      </c>
      <c r="J78" s="45">
        <f t="shared" si="3"/>
        <v>3666.66666666667</v>
      </c>
      <c r="K78" s="41" t="s">
        <v>547</v>
      </c>
      <c r="L78" s="46">
        <f>SUM(I78:I81)</f>
        <v>13708.3333333333</v>
      </c>
      <c r="M78" s="46">
        <f>L78/2</f>
        <v>6854.16666666667</v>
      </c>
    </row>
    <row r="79" s="27" customFormat="1" ht="20.1" hidden="1" customHeight="1" spans="1:13">
      <c r="A79" s="277" t="s">
        <v>681</v>
      </c>
      <c r="B79" s="277" t="s">
        <v>682</v>
      </c>
      <c r="C79" s="278" t="s">
        <v>663</v>
      </c>
      <c r="D79" s="278" t="s">
        <v>403</v>
      </c>
      <c r="E79" s="279" t="s">
        <v>209</v>
      </c>
      <c r="F79" s="277" t="s">
        <v>611</v>
      </c>
      <c r="G79" s="280" t="s">
        <v>612</v>
      </c>
      <c r="H79" s="281" t="s">
        <v>664</v>
      </c>
      <c r="I79" s="44">
        <f t="shared" si="2"/>
        <v>104.166666666667</v>
      </c>
      <c r="J79" s="45">
        <f t="shared" si="3"/>
        <v>2291.66666666667</v>
      </c>
      <c r="K79" s="41" t="s">
        <v>547</v>
      </c>
      <c r="M79" s="46">
        <f>L78/2</f>
        <v>6854.16666666667</v>
      </c>
    </row>
    <row r="80" s="27" customFormat="1" ht="20.1" hidden="1" customHeight="1" spans="1:11">
      <c r="A80" s="277" t="s">
        <v>683</v>
      </c>
      <c r="B80" s="277" t="s">
        <v>684</v>
      </c>
      <c r="C80" s="278" t="s">
        <v>663</v>
      </c>
      <c r="D80" s="278" t="s">
        <v>403</v>
      </c>
      <c r="E80" s="279" t="s">
        <v>209</v>
      </c>
      <c r="F80" s="277" t="s">
        <v>611</v>
      </c>
      <c r="G80" s="280" t="s">
        <v>612</v>
      </c>
      <c r="H80" s="281" t="s">
        <v>664</v>
      </c>
      <c r="I80" s="44">
        <f t="shared" si="2"/>
        <v>104.166666666667</v>
      </c>
      <c r="J80" s="45">
        <f t="shared" si="3"/>
        <v>2291.66666666667</v>
      </c>
      <c r="K80" s="41" t="s">
        <v>547</v>
      </c>
    </row>
    <row r="81" s="27" customFormat="1" ht="20.1" hidden="1" customHeight="1" spans="1:11">
      <c r="A81" s="277" t="s">
        <v>617</v>
      </c>
      <c r="B81" s="277" t="s">
        <v>618</v>
      </c>
      <c r="C81" s="278" t="s">
        <v>619</v>
      </c>
      <c r="D81" s="278" t="s">
        <v>403</v>
      </c>
      <c r="E81" s="279" t="s">
        <v>620</v>
      </c>
      <c r="F81" s="277" t="s">
        <v>611</v>
      </c>
      <c r="G81" s="280" t="s">
        <v>612</v>
      </c>
      <c r="H81" s="281" t="s">
        <v>621</v>
      </c>
      <c r="I81" s="44">
        <f t="shared" si="2"/>
        <v>13333.3333333333</v>
      </c>
      <c r="J81" s="45">
        <f t="shared" si="3"/>
        <v>293333.333333333</v>
      </c>
      <c r="K81" s="41" t="s">
        <v>547</v>
      </c>
    </row>
  </sheetData>
  <mergeCells count="2">
    <mergeCell ref="A1:K1"/>
    <mergeCell ref="A37:K37"/>
  </mergeCells>
  <pageMargins left="0.699305555555556" right="0.699305555555556" top="0.75" bottom="0.75" header="0.3" footer="0.3"/>
  <pageSetup paperSize="9" orientation="portrait" horizontalDpi="300"/>
  <headerFooter/>
  <customProperties>
    <customPr name="BudgetSheetCodeName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599993896298105"/>
  </sheetPr>
  <dimension ref="A1:M46"/>
  <sheetViews>
    <sheetView topLeftCell="A28" workbookViewId="0">
      <selection activeCell="C14" sqref="C14"/>
    </sheetView>
  </sheetViews>
  <sheetFormatPr defaultColWidth="9" defaultRowHeight="14.4"/>
  <cols>
    <col min="1" max="1" width="7.12962962962963" style="3" customWidth="1"/>
    <col min="2" max="2" width="9.12962962962963" style="3" customWidth="1"/>
    <col min="3" max="3" width="21.1296296296296" style="12" customWidth="1"/>
    <col min="4" max="4" width="11.6296296296296" style="12" customWidth="1"/>
    <col min="5" max="5" width="6.75" style="3" customWidth="1"/>
    <col min="6" max="6" width="7.62962962962963" style="3" customWidth="1"/>
    <col min="7" max="7" width="10.6296296296296" style="3" customWidth="1"/>
    <col min="8" max="8" width="7.12962962962963" style="3" customWidth="1"/>
    <col min="9" max="9" width="11.6296296296296" style="3" customWidth="1"/>
    <col min="10" max="10" width="10.75" style="13" customWidth="1"/>
    <col min="11" max="11" width="14.1296296296296" style="13" customWidth="1"/>
    <col min="12" max="12" width="7.75" style="3" customWidth="1"/>
    <col min="13" max="13" width="20.25" style="12" customWidth="1"/>
    <col min="14" max="16384" width="9" style="3"/>
  </cols>
  <sheetData>
    <row r="1" ht="17.4" spans="1:13">
      <c r="A1" s="14" t="s">
        <v>690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8"/>
    </row>
    <row r="2" s="12" customFormat="1" ht="28.8" spans="1:13">
      <c r="A2" s="282" t="s">
        <v>606</v>
      </c>
      <c r="B2" s="282" t="s">
        <v>191</v>
      </c>
      <c r="C2" s="282" t="s">
        <v>192</v>
      </c>
      <c r="D2" s="282" t="s">
        <v>193</v>
      </c>
      <c r="E2" s="283" t="s">
        <v>691</v>
      </c>
      <c r="F2" s="282" t="s">
        <v>194</v>
      </c>
      <c r="G2" s="283" t="s">
        <v>195</v>
      </c>
      <c r="H2" s="282" t="s">
        <v>196</v>
      </c>
      <c r="I2" s="282" t="s">
        <v>197</v>
      </c>
      <c r="J2" s="19" t="s">
        <v>199</v>
      </c>
      <c r="K2" s="284" t="s">
        <v>607</v>
      </c>
      <c r="L2" s="9" t="s">
        <v>181</v>
      </c>
      <c r="M2" s="2" t="s">
        <v>692</v>
      </c>
    </row>
    <row r="3" spans="1:13">
      <c r="A3" s="285" t="s">
        <v>608</v>
      </c>
      <c r="B3" s="285" t="s">
        <v>202</v>
      </c>
      <c r="C3" s="282" t="s">
        <v>609</v>
      </c>
      <c r="D3" s="282" t="s">
        <v>48</v>
      </c>
      <c r="E3" s="285" t="s">
        <v>693</v>
      </c>
      <c r="F3" s="285" t="s">
        <v>610</v>
      </c>
      <c r="G3" s="285" t="s">
        <v>611</v>
      </c>
      <c r="H3" s="286" t="s">
        <v>694</v>
      </c>
      <c r="I3" s="287" t="s">
        <v>695</v>
      </c>
      <c r="J3" s="22">
        <f>I3/F3</f>
        <v>12500</v>
      </c>
      <c r="K3" s="23">
        <f>J3*H3</f>
        <v>275000</v>
      </c>
      <c r="L3" s="11" t="s">
        <v>696</v>
      </c>
      <c r="M3" s="2" t="s">
        <v>697</v>
      </c>
    </row>
    <row r="4" spans="1:13">
      <c r="A4" s="285" t="s">
        <v>613</v>
      </c>
      <c r="B4" s="285" t="s">
        <v>206</v>
      </c>
      <c r="C4" s="2" t="s">
        <v>698</v>
      </c>
      <c r="D4" s="282" t="s">
        <v>400</v>
      </c>
      <c r="E4" s="285" t="s">
        <v>693</v>
      </c>
      <c r="F4" s="285" t="s">
        <v>615</v>
      </c>
      <c r="G4" s="285" t="s">
        <v>611</v>
      </c>
      <c r="H4" s="286" t="s">
        <v>694</v>
      </c>
      <c r="I4" s="287" t="s">
        <v>616</v>
      </c>
      <c r="J4" s="22">
        <f t="shared" ref="J4:J35" si="0">I4/F4</f>
        <v>8333.33333333333</v>
      </c>
      <c r="K4" s="23">
        <f t="shared" ref="K4:K35" si="1">J4*H4</f>
        <v>183333.333333333</v>
      </c>
      <c r="L4" s="11" t="s">
        <v>696</v>
      </c>
      <c r="M4" s="2" t="s">
        <v>697</v>
      </c>
    </row>
    <row r="5" spans="1:13">
      <c r="A5" s="285" t="s">
        <v>617</v>
      </c>
      <c r="B5" s="285" t="s">
        <v>618</v>
      </c>
      <c r="C5" s="288" t="s">
        <v>619</v>
      </c>
      <c r="D5" s="282" t="s">
        <v>403</v>
      </c>
      <c r="E5" s="285" t="s">
        <v>693</v>
      </c>
      <c r="F5" s="285" t="s">
        <v>620</v>
      </c>
      <c r="G5" s="285" t="s">
        <v>611</v>
      </c>
      <c r="H5" s="286" t="s">
        <v>694</v>
      </c>
      <c r="I5" s="24">
        <v>4800000</v>
      </c>
      <c r="J5" s="22">
        <f t="shared" si="0"/>
        <v>13333.3333333333</v>
      </c>
      <c r="K5" s="23">
        <f t="shared" si="1"/>
        <v>293333.333333333</v>
      </c>
      <c r="L5" s="11" t="s">
        <v>696</v>
      </c>
      <c r="M5" s="2" t="s">
        <v>699</v>
      </c>
    </row>
    <row r="6" ht="28.8" spans="1:13">
      <c r="A6" s="285" t="s">
        <v>622</v>
      </c>
      <c r="B6" s="285" t="s">
        <v>623</v>
      </c>
      <c r="C6" s="282" t="s">
        <v>624</v>
      </c>
      <c r="D6" s="282" t="s">
        <v>403</v>
      </c>
      <c r="E6" s="285" t="s">
        <v>693</v>
      </c>
      <c r="F6" s="285" t="s">
        <v>615</v>
      </c>
      <c r="G6" s="285" t="s">
        <v>611</v>
      </c>
      <c r="H6" s="286" t="s">
        <v>694</v>
      </c>
      <c r="I6" s="287" t="s">
        <v>625</v>
      </c>
      <c r="J6" s="22">
        <f t="shared" si="0"/>
        <v>83.3333333333333</v>
      </c>
      <c r="K6" s="23">
        <f t="shared" si="1"/>
        <v>1833.33333333333</v>
      </c>
      <c r="L6" s="11" t="s">
        <v>696</v>
      </c>
      <c r="M6" s="2" t="s">
        <v>700</v>
      </c>
    </row>
    <row r="7" ht="28.8" spans="1:13">
      <c r="A7" s="285" t="s">
        <v>627</v>
      </c>
      <c r="B7" s="285" t="s">
        <v>628</v>
      </c>
      <c r="C7" s="282" t="s">
        <v>624</v>
      </c>
      <c r="D7" s="282" t="s">
        <v>403</v>
      </c>
      <c r="E7" s="285" t="s">
        <v>693</v>
      </c>
      <c r="F7" s="285" t="s">
        <v>615</v>
      </c>
      <c r="G7" s="285" t="s">
        <v>611</v>
      </c>
      <c r="H7" s="286" t="s">
        <v>694</v>
      </c>
      <c r="I7" s="287" t="s">
        <v>625</v>
      </c>
      <c r="J7" s="22">
        <f t="shared" si="0"/>
        <v>83.3333333333333</v>
      </c>
      <c r="K7" s="23">
        <f t="shared" si="1"/>
        <v>1833.33333333333</v>
      </c>
      <c r="L7" s="11" t="s">
        <v>696</v>
      </c>
      <c r="M7" s="2" t="s">
        <v>700</v>
      </c>
    </row>
    <row r="8" ht="28.8" spans="1:13">
      <c r="A8" s="285" t="s">
        <v>629</v>
      </c>
      <c r="B8" s="285" t="s">
        <v>630</v>
      </c>
      <c r="C8" s="282" t="s">
        <v>624</v>
      </c>
      <c r="D8" s="282" t="s">
        <v>403</v>
      </c>
      <c r="E8" s="285" t="s">
        <v>693</v>
      </c>
      <c r="F8" s="285" t="s">
        <v>615</v>
      </c>
      <c r="G8" s="285" t="s">
        <v>611</v>
      </c>
      <c r="H8" s="286" t="s">
        <v>694</v>
      </c>
      <c r="I8" s="287" t="s">
        <v>625</v>
      </c>
      <c r="J8" s="22">
        <f t="shared" si="0"/>
        <v>83.3333333333333</v>
      </c>
      <c r="K8" s="23">
        <f t="shared" si="1"/>
        <v>1833.33333333333</v>
      </c>
      <c r="L8" s="11" t="s">
        <v>696</v>
      </c>
      <c r="M8" s="2" t="s">
        <v>700</v>
      </c>
    </row>
    <row r="9" ht="28.8" spans="1:13">
      <c r="A9" s="285" t="s">
        <v>631</v>
      </c>
      <c r="B9" s="285" t="s">
        <v>632</v>
      </c>
      <c r="C9" s="282" t="s">
        <v>624</v>
      </c>
      <c r="D9" s="282" t="s">
        <v>403</v>
      </c>
      <c r="E9" s="285" t="s">
        <v>693</v>
      </c>
      <c r="F9" s="285" t="s">
        <v>615</v>
      </c>
      <c r="G9" s="285" t="s">
        <v>611</v>
      </c>
      <c r="H9" s="286" t="s">
        <v>694</v>
      </c>
      <c r="I9" s="287" t="s">
        <v>625</v>
      </c>
      <c r="J9" s="22">
        <f t="shared" si="0"/>
        <v>83.3333333333333</v>
      </c>
      <c r="K9" s="23">
        <f t="shared" si="1"/>
        <v>1833.33333333333</v>
      </c>
      <c r="L9" s="11" t="s">
        <v>696</v>
      </c>
      <c r="M9" s="2" t="s">
        <v>700</v>
      </c>
    </row>
    <row r="10" ht="28.8" spans="1:13">
      <c r="A10" s="285" t="s">
        <v>633</v>
      </c>
      <c r="B10" s="285" t="s">
        <v>634</v>
      </c>
      <c r="C10" s="282" t="s">
        <v>624</v>
      </c>
      <c r="D10" s="282" t="s">
        <v>403</v>
      </c>
      <c r="E10" s="285" t="s">
        <v>693</v>
      </c>
      <c r="F10" s="285" t="s">
        <v>615</v>
      </c>
      <c r="G10" s="285" t="s">
        <v>611</v>
      </c>
      <c r="H10" s="286" t="s">
        <v>694</v>
      </c>
      <c r="I10" s="287" t="s">
        <v>625</v>
      </c>
      <c r="J10" s="22">
        <f t="shared" si="0"/>
        <v>83.3333333333333</v>
      </c>
      <c r="K10" s="23">
        <f t="shared" si="1"/>
        <v>1833.33333333333</v>
      </c>
      <c r="L10" s="11" t="s">
        <v>696</v>
      </c>
      <c r="M10" s="2" t="s">
        <v>700</v>
      </c>
    </row>
    <row r="11" ht="28.8" spans="1:13">
      <c r="A11" s="285" t="s">
        <v>635</v>
      </c>
      <c r="B11" s="285" t="s">
        <v>636</v>
      </c>
      <c r="C11" s="282" t="s">
        <v>624</v>
      </c>
      <c r="D11" s="282" t="s">
        <v>403</v>
      </c>
      <c r="E11" s="285" t="s">
        <v>693</v>
      </c>
      <c r="F11" s="285" t="s">
        <v>615</v>
      </c>
      <c r="G11" s="285" t="s">
        <v>611</v>
      </c>
      <c r="H11" s="286" t="s">
        <v>694</v>
      </c>
      <c r="I11" s="287" t="s">
        <v>625</v>
      </c>
      <c r="J11" s="22">
        <f t="shared" si="0"/>
        <v>83.3333333333333</v>
      </c>
      <c r="K11" s="23">
        <f t="shared" si="1"/>
        <v>1833.33333333333</v>
      </c>
      <c r="L11" s="11" t="s">
        <v>696</v>
      </c>
      <c r="M11" s="2" t="s">
        <v>700</v>
      </c>
    </row>
    <row r="12" ht="28.8" spans="1:13">
      <c r="A12" s="285" t="s">
        <v>637</v>
      </c>
      <c r="B12" s="285" t="s">
        <v>638</v>
      </c>
      <c r="C12" s="282" t="s">
        <v>624</v>
      </c>
      <c r="D12" s="282" t="s">
        <v>403</v>
      </c>
      <c r="E12" s="285" t="s">
        <v>693</v>
      </c>
      <c r="F12" s="285" t="s">
        <v>615</v>
      </c>
      <c r="G12" s="285" t="s">
        <v>611</v>
      </c>
      <c r="H12" s="286" t="s">
        <v>694</v>
      </c>
      <c r="I12" s="287" t="s">
        <v>625</v>
      </c>
      <c r="J12" s="22">
        <f t="shared" si="0"/>
        <v>83.3333333333333</v>
      </c>
      <c r="K12" s="23">
        <f t="shared" si="1"/>
        <v>1833.33333333333</v>
      </c>
      <c r="L12" s="11" t="s">
        <v>696</v>
      </c>
      <c r="M12" s="2" t="s">
        <v>700</v>
      </c>
    </row>
    <row r="13" ht="28.8" spans="1:13">
      <c r="A13" s="285" t="s">
        <v>639</v>
      </c>
      <c r="B13" s="285" t="s">
        <v>640</v>
      </c>
      <c r="C13" s="282" t="s">
        <v>624</v>
      </c>
      <c r="D13" s="282" t="s">
        <v>403</v>
      </c>
      <c r="E13" s="285" t="s">
        <v>693</v>
      </c>
      <c r="F13" s="285" t="s">
        <v>615</v>
      </c>
      <c r="G13" s="285" t="s">
        <v>611</v>
      </c>
      <c r="H13" s="286" t="s">
        <v>694</v>
      </c>
      <c r="I13" s="287" t="s">
        <v>625</v>
      </c>
      <c r="J13" s="22">
        <f t="shared" si="0"/>
        <v>83.3333333333333</v>
      </c>
      <c r="K13" s="23">
        <f t="shared" si="1"/>
        <v>1833.33333333333</v>
      </c>
      <c r="L13" s="11" t="s">
        <v>696</v>
      </c>
      <c r="M13" s="2" t="s">
        <v>700</v>
      </c>
    </row>
    <row r="14" ht="28.8" spans="1:13">
      <c r="A14" s="285" t="s">
        <v>641</v>
      </c>
      <c r="B14" s="285" t="s">
        <v>642</v>
      </c>
      <c r="C14" s="282" t="s">
        <v>624</v>
      </c>
      <c r="D14" s="282" t="s">
        <v>403</v>
      </c>
      <c r="E14" s="285" t="s">
        <v>693</v>
      </c>
      <c r="F14" s="285" t="s">
        <v>615</v>
      </c>
      <c r="G14" s="285" t="s">
        <v>611</v>
      </c>
      <c r="H14" s="286" t="s">
        <v>694</v>
      </c>
      <c r="I14" s="287" t="s">
        <v>625</v>
      </c>
      <c r="J14" s="22">
        <f t="shared" si="0"/>
        <v>83.3333333333333</v>
      </c>
      <c r="K14" s="23">
        <f t="shared" si="1"/>
        <v>1833.33333333333</v>
      </c>
      <c r="L14" s="11" t="s">
        <v>696</v>
      </c>
      <c r="M14" s="2" t="s">
        <v>700</v>
      </c>
    </row>
    <row r="15" ht="28.8" spans="1:13">
      <c r="A15" s="285" t="s">
        <v>643</v>
      </c>
      <c r="B15" s="285" t="s">
        <v>644</v>
      </c>
      <c r="C15" s="282" t="s">
        <v>624</v>
      </c>
      <c r="D15" s="282" t="s">
        <v>403</v>
      </c>
      <c r="E15" s="285" t="s">
        <v>693</v>
      </c>
      <c r="F15" s="285" t="s">
        <v>615</v>
      </c>
      <c r="G15" s="285" t="s">
        <v>611</v>
      </c>
      <c r="H15" s="286" t="s">
        <v>694</v>
      </c>
      <c r="I15" s="287" t="s">
        <v>625</v>
      </c>
      <c r="J15" s="22">
        <f t="shared" si="0"/>
        <v>83.3333333333333</v>
      </c>
      <c r="K15" s="23">
        <f t="shared" si="1"/>
        <v>1833.33333333333</v>
      </c>
      <c r="L15" s="11" t="s">
        <v>696</v>
      </c>
      <c r="M15" s="2" t="s">
        <v>700</v>
      </c>
    </row>
    <row r="16" ht="28.8" spans="1:13">
      <c r="A16" s="285" t="s">
        <v>645</v>
      </c>
      <c r="B16" s="285" t="s">
        <v>646</v>
      </c>
      <c r="C16" s="282" t="s">
        <v>647</v>
      </c>
      <c r="D16" s="282" t="s">
        <v>403</v>
      </c>
      <c r="E16" s="285" t="s">
        <v>693</v>
      </c>
      <c r="F16" s="285" t="s">
        <v>615</v>
      </c>
      <c r="G16" s="285" t="s">
        <v>611</v>
      </c>
      <c r="H16" s="286" t="s">
        <v>694</v>
      </c>
      <c r="I16" s="287" t="s">
        <v>648</v>
      </c>
      <c r="J16" s="22">
        <f t="shared" si="0"/>
        <v>250</v>
      </c>
      <c r="K16" s="23">
        <f t="shared" si="1"/>
        <v>5500</v>
      </c>
      <c r="L16" s="11" t="s">
        <v>696</v>
      </c>
      <c r="M16" s="2" t="s">
        <v>701</v>
      </c>
    </row>
    <row r="17" spans="1:13">
      <c r="A17" s="285" t="s">
        <v>650</v>
      </c>
      <c r="B17" s="285" t="s">
        <v>207</v>
      </c>
      <c r="C17" s="282" t="s">
        <v>208</v>
      </c>
      <c r="D17" s="282" t="s">
        <v>48</v>
      </c>
      <c r="E17" s="285" t="s">
        <v>693</v>
      </c>
      <c r="F17" s="285" t="s">
        <v>209</v>
      </c>
      <c r="G17" s="285" t="s">
        <v>611</v>
      </c>
      <c r="H17" s="286" t="s">
        <v>694</v>
      </c>
      <c r="I17" s="287" t="s">
        <v>651</v>
      </c>
      <c r="J17" s="22">
        <f t="shared" si="0"/>
        <v>166.666666666667</v>
      </c>
      <c r="K17" s="23">
        <f t="shared" si="1"/>
        <v>3666.66666666667</v>
      </c>
      <c r="L17" s="11" t="s">
        <v>696</v>
      </c>
      <c r="M17" s="2" t="s">
        <v>697</v>
      </c>
    </row>
    <row r="18" spans="1:13">
      <c r="A18" s="285" t="s">
        <v>652</v>
      </c>
      <c r="B18" s="285" t="s">
        <v>210</v>
      </c>
      <c r="C18" s="282" t="s">
        <v>208</v>
      </c>
      <c r="D18" s="282" t="s">
        <v>396</v>
      </c>
      <c r="E18" s="285" t="s">
        <v>693</v>
      </c>
      <c r="F18" s="285" t="s">
        <v>209</v>
      </c>
      <c r="G18" s="285" t="s">
        <v>611</v>
      </c>
      <c r="H18" s="286" t="s">
        <v>694</v>
      </c>
      <c r="I18" s="287" t="s">
        <v>651</v>
      </c>
      <c r="J18" s="22">
        <f t="shared" si="0"/>
        <v>166.666666666667</v>
      </c>
      <c r="K18" s="23">
        <f t="shared" si="1"/>
        <v>3666.66666666667</v>
      </c>
      <c r="L18" s="11" t="s">
        <v>696</v>
      </c>
      <c r="M18" s="2" t="s">
        <v>697</v>
      </c>
    </row>
    <row r="19" spans="1:13">
      <c r="A19" s="285" t="s">
        <v>653</v>
      </c>
      <c r="B19" s="285" t="s">
        <v>211</v>
      </c>
      <c r="C19" s="282" t="s">
        <v>208</v>
      </c>
      <c r="D19" s="282" t="s">
        <v>52</v>
      </c>
      <c r="E19" s="285" t="s">
        <v>693</v>
      </c>
      <c r="F19" s="285" t="s">
        <v>209</v>
      </c>
      <c r="G19" s="285" t="s">
        <v>611</v>
      </c>
      <c r="H19" s="286" t="s">
        <v>694</v>
      </c>
      <c r="I19" s="287" t="s">
        <v>651</v>
      </c>
      <c r="J19" s="22">
        <f t="shared" si="0"/>
        <v>166.666666666667</v>
      </c>
      <c r="K19" s="23">
        <f t="shared" si="1"/>
        <v>3666.66666666667</v>
      </c>
      <c r="L19" s="11" t="s">
        <v>696</v>
      </c>
      <c r="M19" s="2" t="s">
        <v>697</v>
      </c>
    </row>
    <row r="20" spans="1:13">
      <c r="A20" s="285" t="s">
        <v>654</v>
      </c>
      <c r="B20" s="285" t="s">
        <v>212</v>
      </c>
      <c r="C20" s="282" t="s">
        <v>208</v>
      </c>
      <c r="D20" s="282" t="s">
        <v>398</v>
      </c>
      <c r="E20" s="285" t="s">
        <v>693</v>
      </c>
      <c r="F20" s="285" t="s">
        <v>209</v>
      </c>
      <c r="G20" s="285" t="s">
        <v>611</v>
      </c>
      <c r="H20" s="286" t="s">
        <v>694</v>
      </c>
      <c r="I20" s="287" t="s">
        <v>651</v>
      </c>
      <c r="J20" s="22">
        <f t="shared" si="0"/>
        <v>166.666666666667</v>
      </c>
      <c r="K20" s="23">
        <f t="shared" si="1"/>
        <v>3666.66666666667</v>
      </c>
      <c r="L20" s="11" t="s">
        <v>696</v>
      </c>
      <c r="M20" s="2" t="s">
        <v>697</v>
      </c>
    </row>
    <row r="21" spans="1:13">
      <c r="A21" s="285" t="s">
        <v>655</v>
      </c>
      <c r="B21" s="285" t="s">
        <v>656</v>
      </c>
      <c r="C21" s="282" t="s">
        <v>208</v>
      </c>
      <c r="D21" s="282" t="s">
        <v>485</v>
      </c>
      <c r="E21" s="285" t="s">
        <v>693</v>
      </c>
      <c r="F21" s="285" t="s">
        <v>209</v>
      </c>
      <c r="G21" s="285" t="s">
        <v>611</v>
      </c>
      <c r="H21" s="286" t="s">
        <v>694</v>
      </c>
      <c r="I21" s="287" t="s">
        <v>651</v>
      </c>
      <c r="J21" s="22">
        <f t="shared" si="0"/>
        <v>166.666666666667</v>
      </c>
      <c r="K21" s="23">
        <f t="shared" si="1"/>
        <v>3666.66666666667</v>
      </c>
      <c r="L21" s="11" t="s">
        <v>696</v>
      </c>
      <c r="M21" s="2" t="s">
        <v>702</v>
      </c>
    </row>
    <row r="22" spans="1:13">
      <c r="A22" s="285" t="s">
        <v>657</v>
      </c>
      <c r="B22" s="285" t="s">
        <v>658</v>
      </c>
      <c r="C22" s="282" t="s">
        <v>208</v>
      </c>
      <c r="D22" s="282" t="s">
        <v>400</v>
      </c>
      <c r="E22" s="285" t="s">
        <v>693</v>
      </c>
      <c r="F22" s="285" t="s">
        <v>209</v>
      </c>
      <c r="G22" s="285" t="s">
        <v>611</v>
      </c>
      <c r="H22" s="286" t="s">
        <v>694</v>
      </c>
      <c r="I22" s="287" t="s">
        <v>651</v>
      </c>
      <c r="J22" s="22">
        <f t="shared" si="0"/>
        <v>166.666666666667</v>
      </c>
      <c r="K22" s="23">
        <f t="shared" si="1"/>
        <v>3666.66666666667</v>
      </c>
      <c r="L22" s="11" t="s">
        <v>696</v>
      </c>
      <c r="M22" s="2" t="s">
        <v>697</v>
      </c>
    </row>
    <row r="23" spans="1:13">
      <c r="A23" s="285" t="s">
        <v>659</v>
      </c>
      <c r="B23" s="285" t="s">
        <v>660</v>
      </c>
      <c r="C23" s="282" t="s">
        <v>208</v>
      </c>
      <c r="D23" s="282" t="s">
        <v>403</v>
      </c>
      <c r="E23" s="285" t="s">
        <v>693</v>
      </c>
      <c r="F23" s="285" t="s">
        <v>209</v>
      </c>
      <c r="G23" s="285" t="s">
        <v>611</v>
      </c>
      <c r="H23" s="286" t="s">
        <v>694</v>
      </c>
      <c r="I23" s="287" t="s">
        <v>651</v>
      </c>
      <c r="J23" s="22">
        <f t="shared" si="0"/>
        <v>166.666666666667</v>
      </c>
      <c r="K23" s="23">
        <f t="shared" si="1"/>
        <v>3666.66666666667</v>
      </c>
      <c r="L23" s="11" t="s">
        <v>696</v>
      </c>
      <c r="M23" s="2" t="s">
        <v>699</v>
      </c>
    </row>
    <row r="24" spans="1:13">
      <c r="A24" s="285" t="s">
        <v>661</v>
      </c>
      <c r="B24" s="285" t="s">
        <v>662</v>
      </c>
      <c r="C24" s="282" t="s">
        <v>663</v>
      </c>
      <c r="D24" s="282" t="s">
        <v>52</v>
      </c>
      <c r="E24" s="285" t="s">
        <v>693</v>
      </c>
      <c r="F24" s="285" t="s">
        <v>209</v>
      </c>
      <c r="G24" s="285" t="s">
        <v>611</v>
      </c>
      <c r="H24" s="286" t="s">
        <v>694</v>
      </c>
      <c r="I24" s="287" t="s">
        <v>664</v>
      </c>
      <c r="J24" s="22">
        <f t="shared" si="0"/>
        <v>104.166666666667</v>
      </c>
      <c r="K24" s="23">
        <f t="shared" si="1"/>
        <v>2291.66666666667</v>
      </c>
      <c r="L24" s="11" t="s">
        <v>696</v>
      </c>
      <c r="M24" s="2" t="s">
        <v>697</v>
      </c>
    </row>
    <row r="25" spans="1:13">
      <c r="A25" s="285" t="s">
        <v>665</v>
      </c>
      <c r="B25" s="285" t="s">
        <v>666</v>
      </c>
      <c r="C25" s="282" t="s">
        <v>663</v>
      </c>
      <c r="D25" s="282" t="s">
        <v>52</v>
      </c>
      <c r="E25" s="285" t="s">
        <v>693</v>
      </c>
      <c r="F25" s="285" t="s">
        <v>209</v>
      </c>
      <c r="G25" s="285" t="s">
        <v>611</v>
      </c>
      <c r="H25" s="286" t="s">
        <v>694</v>
      </c>
      <c r="I25" s="287" t="s">
        <v>664</v>
      </c>
      <c r="J25" s="22">
        <f t="shared" si="0"/>
        <v>104.166666666667</v>
      </c>
      <c r="K25" s="23">
        <f t="shared" si="1"/>
        <v>2291.66666666667</v>
      </c>
      <c r="L25" s="11" t="s">
        <v>696</v>
      </c>
      <c r="M25" s="2" t="s">
        <v>697</v>
      </c>
    </row>
    <row r="26" spans="1:13">
      <c r="A26" s="285" t="s">
        <v>667</v>
      </c>
      <c r="B26" s="285" t="s">
        <v>668</v>
      </c>
      <c r="C26" s="282" t="s">
        <v>663</v>
      </c>
      <c r="D26" s="282" t="s">
        <v>48</v>
      </c>
      <c r="E26" s="285" t="s">
        <v>693</v>
      </c>
      <c r="F26" s="285" t="s">
        <v>209</v>
      </c>
      <c r="G26" s="285" t="s">
        <v>611</v>
      </c>
      <c r="H26" s="286" t="s">
        <v>694</v>
      </c>
      <c r="I26" s="287" t="s">
        <v>664</v>
      </c>
      <c r="J26" s="22">
        <f t="shared" si="0"/>
        <v>104.166666666667</v>
      </c>
      <c r="K26" s="23">
        <f t="shared" si="1"/>
        <v>2291.66666666667</v>
      </c>
      <c r="L26" s="11" t="s">
        <v>696</v>
      </c>
      <c r="M26" s="2" t="s">
        <v>697</v>
      </c>
    </row>
    <row r="27" spans="1:13">
      <c r="A27" s="285" t="s">
        <v>669</v>
      </c>
      <c r="B27" s="285" t="s">
        <v>670</v>
      </c>
      <c r="C27" s="282" t="s">
        <v>663</v>
      </c>
      <c r="D27" s="282" t="s">
        <v>396</v>
      </c>
      <c r="E27" s="285" t="s">
        <v>693</v>
      </c>
      <c r="F27" s="285" t="s">
        <v>209</v>
      </c>
      <c r="G27" s="285" t="s">
        <v>611</v>
      </c>
      <c r="H27" s="286" t="s">
        <v>694</v>
      </c>
      <c r="I27" s="287" t="s">
        <v>664</v>
      </c>
      <c r="J27" s="22">
        <f t="shared" si="0"/>
        <v>104.166666666667</v>
      </c>
      <c r="K27" s="23">
        <f t="shared" si="1"/>
        <v>2291.66666666667</v>
      </c>
      <c r="L27" s="11" t="s">
        <v>696</v>
      </c>
      <c r="M27" s="2" t="s">
        <v>697</v>
      </c>
    </row>
    <row r="28" spans="1:13">
      <c r="A28" s="285" t="s">
        <v>671</v>
      </c>
      <c r="B28" s="285" t="s">
        <v>672</v>
      </c>
      <c r="C28" s="282" t="s">
        <v>663</v>
      </c>
      <c r="D28" s="282" t="s">
        <v>52</v>
      </c>
      <c r="E28" s="285" t="s">
        <v>693</v>
      </c>
      <c r="F28" s="285" t="s">
        <v>209</v>
      </c>
      <c r="G28" s="285" t="s">
        <v>611</v>
      </c>
      <c r="H28" s="286" t="s">
        <v>694</v>
      </c>
      <c r="I28" s="287" t="s">
        <v>664</v>
      </c>
      <c r="J28" s="22">
        <f t="shared" si="0"/>
        <v>104.166666666667</v>
      </c>
      <c r="K28" s="23">
        <f t="shared" si="1"/>
        <v>2291.66666666667</v>
      </c>
      <c r="L28" s="11" t="s">
        <v>696</v>
      </c>
      <c r="M28" s="2" t="s">
        <v>697</v>
      </c>
    </row>
    <row r="29" spans="1:13">
      <c r="A29" s="285" t="s">
        <v>673</v>
      </c>
      <c r="B29" s="285" t="s">
        <v>674</v>
      </c>
      <c r="C29" s="282" t="s">
        <v>663</v>
      </c>
      <c r="D29" s="282" t="s">
        <v>398</v>
      </c>
      <c r="E29" s="285" t="s">
        <v>693</v>
      </c>
      <c r="F29" s="285" t="s">
        <v>209</v>
      </c>
      <c r="G29" s="285" t="s">
        <v>611</v>
      </c>
      <c r="H29" s="286" t="s">
        <v>694</v>
      </c>
      <c r="I29" s="287" t="s">
        <v>664</v>
      </c>
      <c r="J29" s="22">
        <f t="shared" si="0"/>
        <v>104.166666666667</v>
      </c>
      <c r="K29" s="23">
        <f t="shared" si="1"/>
        <v>2291.66666666667</v>
      </c>
      <c r="L29" s="11" t="s">
        <v>696</v>
      </c>
      <c r="M29" s="2" t="s">
        <v>697</v>
      </c>
    </row>
    <row r="30" spans="1:13">
      <c r="A30" s="285" t="s">
        <v>675</v>
      </c>
      <c r="B30" s="285" t="s">
        <v>676</v>
      </c>
      <c r="C30" s="282" t="s">
        <v>663</v>
      </c>
      <c r="D30" s="282" t="s">
        <v>485</v>
      </c>
      <c r="E30" s="285" t="s">
        <v>693</v>
      </c>
      <c r="F30" s="285" t="s">
        <v>209</v>
      </c>
      <c r="G30" s="285" t="s">
        <v>611</v>
      </c>
      <c r="H30" s="286" t="s">
        <v>694</v>
      </c>
      <c r="I30" s="287" t="s">
        <v>664</v>
      </c>
      <c r="J30" s="22">
        <f t="shared" si="0"/>
        <v>104.166666666667</v>
      </c>
      <c r="K30" s="23">
        <f t="shared" si="1"/>
        <v>2291.66666666667</v>
      </c>
      <c r="L30" s="11" t="s">
        <v>696</v>
      </c>
      <c r="M30" s="2" t="s">
        <v>702</v>
      </c>
    </row>
    <row r="31" spans="1:13">
      <c r="A31" s="285" t="s">
        <v>677</v>
      </c>
      <c r="B31" s="285" t="s">
        <v>678</v>
      </c>
      <c r="C31" s="282" t="s">
        <v>663</v>
      </c>
      <c r="D31" s="282" t="s">
        <v>485</v>
      </c>
      <c r="E31" s="285" t="s">
        <v>693</v>
      </c>
      <c r="F31" s="285" t="s">
        <v>209</v>
      </c>
      <c r="G31" s="285" t="s">
        <v>611</v>
      </c>
      <c r="H31" s="286" t="s">
        <v>694</v>
      </c>
      <c r="I31" s="287" t="s">
        <v>664</v>
      </c>
      <c r="J31" s="22">
        <f t="shared" si="0"/>
        <v>104.166666666667</v>
      </c>
      <c r="K31" s="23">
        <f t="shared" si="1"/>
        <v>2291.66666666667</v>
      </c>
      <c r="L31" s="11" t="s">
        <v>696</v>
      </c>
      <c r="M31" s="2" t="s">
        <v>702</v>
      </c>
    </row>
    <row r="32" spans="1:13">
      <c r="A32" s="285" t="s">
        <v>679</v>
      </c>
      <c r="B32" s="285" t="s">
        <v>680</v>
      </c>
      <c r="C32" s="282" t="s">
        <v>663</v>
      </c>
      <c r="D32" s="282" t="s">
        <v>400</v>
      </c>
      <c r="E32" s="285" t="s">
        <v>693</v>
      </c>
      <c r="F32" s="285" t="s">
        <v>209</v>
      </c>
      <c r="G32" s="285" t="s">
        <v>611</v>
      </c>
      <c r="H32" s="286" t="s">
        <v>694</v>
      </c>
      <c r="I32" s="287" t="s">
        <v>664</v>
      </c>
      <c r="J32" s="22">
        <f t="shared" si="0"/>
        <v>104.166666666667</v>
      </c>
      <c r="K32" s="23">
        <f t="shared" si="1"/>
        <v>2291.66666666667</v>
      </c>
      <c r="L32" s="11" t="s">
        <v>696</v>
      </c>
      <c r="M32" s="2" t="s">
        <v>697</v>
      </c>
    </row>
    <row r="33" spans="1:13">
      <c r="A33" s="285" t="s">
        <v>681</v>
      </c>
      <c r="B33" s="285" t="s">
        <v>682</v>
      </c>
      <c r="C33" s="282" t="s">
        <v>663</v>
      </c>
      <c r="D33" s="282" t="s">
        <v>403</v>
      </c>
      <c r="E33" s="285" t="s">
        <v>693</v>
      </c>
      <c r="F33" s="285" t="s">
        <v>209</v>
      </c>
      <c r="G33" s="285" t="s">
        <v>611</v>
      </c>
      <c r="H33" s="286" t="s">
        <v>694</v>
      </c>
      <c r="I33" s="287" t="s">
        <v>664</v>
      </c>
      <c r="J33" s="22">
        <f t="shared" si="0"/>
        <v>104.166666666667</v>
      </c>
      <c r="K33" s="23">
        <f t="shared" si="1"/>
        <v>2291.66666666667</v>
      </c>
      <c r="L33" s="11" t="s">
        <v>696</v>
      </c>
      <c r="M33" s="2" t="s">
        <v>699</v>
      </c>
    </row>
    <row r="34" spans="1:13">
      <c r="A34" s="285" t="s">
        <v>683</v>
      </c>
      <c r="B34" s="285" t="s">
        <v>684</v>
      </c>
      <c r="C34" s="282" t="s">
        <v>663</v>
      </c>
      <c r="D34" s="282" t="s">
        <v>403</v>
      </c>
      <c r="E34" s="285" t="s">
        <v>693</v>
      </c>
      <c r="F34" s="285" t="s">
        <v>209</v>
      </c>
      <c r="G34" s="285" t="s">
        <v>611</v>
      </c>
      <c r="H34" s="286" t="s">
        <v>694</v>
      </c>
      <c r="I34" s="287" t="s">
        <v>664</v>
      </c>
      <c r="J34" s="22">
        <f t="shared" si="0"/>
        <v>104.166666666667</v>
      </c>
      <c r="K34" s="23">
        <f t="shared" si="1"/>
        <v>2291.66666666667</v>
      </c>
      <c r="L34" s="11" t="s">
        <v>696</v>
      </c>
      <c r="M34" s="2" t="s">
        <v>699</v>
      </c>
    </row>
    <row r="35" spans="1:13">
      <c r="A35" s="285" t="s">
        <v>685</v>
      </c>
      <c r="B35" s="285" t="s">
        <v>686</v>
      </c>
      <c r="C35" s="282" t="s">
        <v>687</v>
      </c>
      <c r="D35" s="282" t="s">
        <v>48</v>
      </c>
      <c r="E35" s="285" t="s">
        <v>693</v>
      </c>
      <c r="F35" s="285" t="s">
        <v>688</v>
      </c>
      <c r="G35" s="285" t="s">
        <v>611</v>
      </c>
      <c r="H35" s="286" t="s">
        <v>694</v>
      </c>
      <c r="I35" s="287" t="s">
        <v>689</v>
      </c>
      <c r="J35" s="22">
        <f t="shared" si="0"/>
        <v>333.333333333333</v>
      </c>
      <c r="K35" s="23">
        <f t="shared" si="1"/>
        <v>7333.33333333333</v>
      </c>
      <c r="L35" s="11" t="s">
        <v>696</v>
      </c>
      <c r="M35" s="2" t="s">
        <v>697</v>
      </c>
    </row>
    <row r="36" spans="1:13">
      <c r="A36" s="5"/>
      <c r="B36" s="5"/>
      <c r="C36" s="2"/>
      <c r="D36" s="2"/>
      <c r="E36" s="5"/>
      <c r="F36" s="5"/>
      <c r="G36" s="5"/>
      <c r="H36" s="11"/>
      <c r="I36" s="21"/>
      <c r="J36" s="22"/>
      <c r="K36" s="23">
        <f>SUM(K3:K35)</f>
        <v>833708.333333333</v>
      </c>
      <c r="L36" s="11"/>
      <c r="M36" s="2"/>
    </row>
    <row r="37" ht="55.5" customHeight="1" spans="1:13">
      <c r="A37" s="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46" spans="9:9">
      <c r="I46" s="21"/>
    </row>
  </sheetData>
  <mergeCells count="2">
    <mergeCell ref="A1:M1"/>
    <mergeCell ref="A37:M37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workbookViewId="0">
      <selection activeCell="C12" sqref="A1:C12"/>
    </sheetView>
  </sheetViews>
  <sheetFormatPr defaultColWidth="9" defaultRowHeight="29.45" customHeight="1"/>
  <cols>
    <col min="3" max="3" width="20.75" customWidth="1"/>
    <col min="6" max="6" width="12.75" customWidth="1"/>
    <col min="7" max="7" width="14.6296296296296" customWidth="1"/>
    <col min="8" max="8" width="4.62962962962963" customWidth="1"/>
    <col min="9" max="9" width="3.87962962962963" customWidth="1"/>
    <col min="10" max="10" width="10.5" customWidth="1"/>
    <col min="11" max="11" width="11.6296296296296" customWidth="1"/>
    <col min="13" max="13" width="15.3796296296296" customWidth="1"/>
  </cols>
  <sheetData>
    <row r="2" customHeight="1" spans="1:13">
      <c r="A2" s="1" t="s">
        <v>87</v>
      </c>
      <c r="B2" s="1" t="s">
        <v>703</v>
      </c>
      <c r="C2" s="1" t="s">
        <v>192</v>
      </c>
      <c r="D2" s="1" t="s">
        <v>193</v>
      </c>
      <c r="E2" s="1" t="s">
        <v>704</v>
      </c>
      <c r="F2" s="1" t="s">
        <v>197</v>
      </c>
      <c r="G2" s="1" t="s">
        <v>705</v>
      </c>
      <c r="H2" s="282" t="s">
        <v>196</v>
      </c>
      <c r="I2" s="1" t="s">
        <v>706</v>
      </c>
      <c r="J2" s="1" t="s">
        <v>199</v>
      </c>
      <c r="K2" s="1" t="s">
        <v>707</v>
      </c>
      <c r="L2" s="9" t="s">
        <v>181</v>
      </c>
      <c r="M2" s="2" t="s">
        <v>692</v>
      </c>
    </row>
    <row r="3" ht="15" customHeight="1" spans="1:13">
      <c r="A3" s="3">
        <f>ROW()-2</f>
        <v>1</v>
      </c>
      <c r="B3" s="289" t="s">
        <v>708</v>
      </c>
      <c r="C3" s="3" t="s">
        <v>203</v>
      </c>
      <c r="D3" s="3" t="s">
        <v>48</v>
      </c>
      <c r="E3" s="3" t="s">
        <v>693</v>
      </c>
      <c r="F3" s="4">
        <v>300000</v>
      </c>
      <c r="G3" s="285" t="s">
        <v>611</v>
      </c>
      <c r="H3" s="6">
        <v>22</v>
      </c>
      <c r="I3" s="10">
        <v>480</v>
      </c>
      <c r="J3" s="4">
        <f t="shared" ref="J3:J10" si="0">F3/I3</f>
        <v>625</v>
      </c>
      <c r="K3" s="4">
        <f>J3*H3</f>
        <v>13750</v>
      </c>
      <c r="L3" s="11" t="s">
        <v>696</v>
      </c>
      <c r="M3" s="2" t="s">
        <v>697</v>
      </c>
    </row>
    <row r="4" ht="15" customHeight="1" spans="1:13">
      <c r="A4" s="3">
        <f t="shared" ref="A4:A10" si="1">ROW()-2</f>
        <v>2</v>
      </c>
      <c r="B4" s="289" t="s">
        <v>709</v>
      </c>
      <c r="C4" t="s">
        <v>160</v>
      </c>
      <c r="D4" s="3" t="s">
        <v>400</v>
      </c>
      <c r="E4" s="3" t="s">
        <v>693</v>
      </c>
      <c r="F4" s="4">
        <v>1000000</v>
      </c>
      <c r="G4" s="285" t="s">
        <v>611</v>
      </c>
      <c r="H4" s="7">
        <v>22</v>
      </c>
      <c r="I4">
        <v>120</v>
      </c>
      <c r="J4" s="4">
        <f t="shared" si="0"/>
        <v>8333.33333333333</v>
      </c>
      <c r="K4" s="4">
        <f>J4*H4</f>
        <v>183333.333333333</v>
      </c>
      <c r="L4" s="11" t="s">
        <v>696</v>
      </c>
      <c r="M4" s="2" t="s">
        <v>697</v>
      </c>
    </row>
    <row r="5" ht="15" customHeight="1" spans="1:13">
      <c r="A5" s="3">
        <f t="shared" si="1"/>
        <v>3</v>
      </c>
      <c r="B5" s="289" t="s">
        <v>710</v>
      </c>
      <c r="C5" s="282" t="s">
        <v>208</v>
      </c>
      <c r="D5" s="3" t="s">
        <v>48</v>
      </c>
      <c r="E5" s="3" t="s">
        <v>693</v>
      </c>
      <c r="F5" s="4">
        <v>8000</v>
      </c>
      <c r="G5" s="285" t="s">
        <v>611</v>
      </c>
      <c r="H5" s="6">
        <v>22</v>
      </c>
      <c r="I5" s="10">
        <v>48</v>
      </c>
      <c r="J5" s="4">
        <f t="shared" si="0"/>
        <v>166.666666666667</v>
      </c>
      <c r="K5" s="4">
        <f t="shared" ref="K5:K10" si="2">J5*H5</f>
        <v>3666.66666666667</v>
      </c>
      <c r="L5" s="11" t="s">
        <v>696</v>
      </c>
      <c r="M5" s="2" t="s">
        <v>697</v>
      </c>
    </row>
    <row r="6" ht="15" customHeight="1" spans="1:13">
      <c r="A6" s="3">
        <f t="shared" si="1"/>
        <v>4</v>
      </c>
      <c r="B6" s="289" t="s">
        <v>711</v>
      </c>
      <c r="C6" s="282" t="s">
        <v>208</v>
      </c>
      <c r="D6" s="3" t="s">
        <v>48</v>
      </c>
      <c r="E6" s="3" t="s">
        <v>693</v>
      </c>
      <c r="F6" s="4">
        <v>8000</v>
      </c>
      <c r="G6" s="285" t="s">
        <v>611</v>
      </c>
      <c r="H6" s="6">
        <v>22</v>
      </c>
      <c r="I6" s="10">
        <v>48</v>
      </c>
      <c r="J6" s="4">
        <f t="shared" si="0"/>
        <v>166.666666666667</v>
      </c>
      <c r="K6" s="4">
        <f t="shared" si="2"/>
        <v>3666.66666666667</v>
      </c>
      <c r="L6" s="11" t="s">
        <v>696</v>
      </c>
      <c r="M6" s="2" t="s">
        <v>697</v>
      </c>
    </row>
    <row r="7" ht="15" customHeight="1" spans="1:13">
      <c r="A7" s="3">
        <f t="shared" si="1"/>
        <v>5</v>
      </c>
      <c r="B7" s="289" t="s">
        <v>712</v>
      </c>
      <c r="C7" s="282" t="s">
        <v>208</v>
      </c>
      <c r="D7" s="3" t="s">
        <v>398</v>
      </c>
      <c r="E7" s="3" t="s">
        <v>693</v>
      </c>
      <c r="F7" s="4">
        <v>8000</v>
      </c>
      <c r="G7" s="285" t="s">
        <v>611</v>
      </c>
      <c r="H7" s="6">
        <v>22</v>
      </c>
      <c r="I7" s="10">
        <v>48</v>
      </c>
      <c r="J7" s="4">
        <f t="shared" si="0"/>
        <v>166.666666666667</v>
      </c>
      <c r="K7" s="4">
        <f t="shared" si="2"/>
        <v>3666.66666666667</v>
      </c>
      <c r="L7" s="11" t="s">
        <v>696</v>
      </c>
      <c r="M7" s="2" t="s">
        <v>697</v>
      </c>
    </row>
    <row r="8" ht="15" customHeight="1" spans="1:13">
      <c r="A8" s="3">
        <f t="shared" si="1"/>
        <v>6</v>
      </c>
      <c r="B8" s="289" t="s">
        <v>713</v>
      </c>
      <c r="C8" s="282" t="s">
        <v>208</v>
      </c>
      <c r="D8" s="3" t="s">
        <v>400</v>
      </c>
      <c r="E8" s="3" t="s">
        <v>693</v>
      </c>
      <c r="F8" s="4">
        <v>8000</v>
      </c>
      <c r="G8" s="285" t="s">
        <v>611</v>
      </c>
      <c r="H8" s="6">
        <v>22</v>
      </c>
      <c r="I8" s="10">
        <v>48</v>
      </c>
      <c r="J8" s="4">
        <f t="shared" si="0"/>
        <v>166.666666666667</v>
      </c>
      <c r="K8" s="4">
        <f t="shared" si="2"/>
        <v>3666.66666666667</v>
      </c>
      <c r="L8" s="11" t="s">
        <v>696</v>
      </c>
      <c r="M8" s="2" t="s">
        <v>697</v>
      </c>
    </row>
    <row r="9" ht="15" customHeight="1" spans="1:13">
      <c r="A9" s="3">
        <f t="shared" si="1"/>
        <v>7</v>
      </c>
      <c r="B9" s="289" t="s">
        <v>714</v>
      </c>
      <c r="C9" s="282" t="s">
        <v>663</v>
      </c>
      <c r="D9" s="3" t="s">
        <v>52</v>
      </c>
      <c r="E9" s="3" t="s">
        <v>693</v>
      </c>
      <c r="F9" s="4">
        <v>5000</v>
      </c>
      <c r="G9" s="285" t="s">
        <v>611</v>
      </c>
      <c r="H9" s="6">
        <v>22</v>
      </c>
      <c r="I9" s="10">
        <v>48</v>
      </c>
      <c r="J9" s="4">
        <f t="shared" si="0"/>
        <v>104.166666666667</v>
      </c>
      <c r="K9" s="4">
        <f t="shared" si="2"/>
        <v>2291.66666666667</v>
      </c>
      <c r="L9" s="11" t="s">
        <v>696</v>
      </c>
      <c r="M9" s="2" t="s">
        <v>697</v>
      </c>
    </row>
    <row r="10" ht="15" customHeight="1" spans="1:13">
      <c r="A10" s="3">
        <f t="shared" si="1"/>
        <v>8</v>
      </c>
      <c r="B10" s="289" t="s">
        <v>715</v>
      </c>
      <c r="C10" s="282" t="s">
        <v>663</v>
      </c>
      <c r="D10" s="3" t="s">
        <v>52</v>
      </c>
      <c r="E10" s="3" t="s">
        <v>693</v>
      </c>
      <c r="F10" s="4">
        <v>5000</v>
      </c>
      <c r="G10" s="285" t="s">
        <v>611</v>
      </c>
      <c r="H10" s="6">
        <v>22</v>
      </c>
      <c r="I10" s="10">
        <v>48</v>
      </c>
      <c r="J10" s="4">
        <f t="shared" si="0"/>
        <v>104.166666666667</v>
      </c>
      <c r="K10" s="4">
        <f t="shared" si="2"/>
        <v>2291.66666666667</v>
      </c>
      <c r="L10" s="11" t="s">
        <v>696</v>
      </c>
      <c r="M10" s="2" t="s">
        <v>697</v>
      </c>
    </row>
    <row r="11" customHeight="1" spans="3:11">
      <c r="C11" s="3"/>
      <c r="D11" s="3"/>
      <c r="E11" s="3"/>
      <c r="F11" s="4">
        <f>SUM(F3:F10)</f>
        <v>1342000</v>
      </c>
      <c r="G11" s="3"/>
      <c r="H11" s="3"/>
      <c r="I11" s="3"/>
      <c r="J11" s="3"/>
      <c r="K11" s="4">
        <f>SUM(K3:K10)</f>
        <v>216333.333333333</v>
      </c>
    </row>
    <row r="13" customHeight="1" spans="4:4">
      <c r="D13" s="4"/>
    </row>
  </sheetData>
  <pageMargins left="0.699305555555556" right="0.699305555555556" top="0.75" bottom="0.75" header="0.3" footer="0.3"/>
  <headerFooter/>
  <customProperties>
    <customPr name="BudgetSheetCodeName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M12"/>
  <sheetViews>
    <sheetView workbookViewId="0">
      <selection activeCell="J4" sqref="J4:J11"/>
    </sheetView>
  </sheetViews>
  <sheetFormatPr defaultColWidth="9" defaultRowHeight="14.4"/>
  <cols>
    <col min="1" max="1" width="5.75" customWidth="1"/>
    <col min="2" max="2" width="10" customWidth="1"/>
    <col min="3" max="3" width="14.6296296296296" customWidth="1"/>
    <col min="4" max="4" width="11.6296296296296" customWidth="1"/>
    <col min="5" max="5" width="10" customWidth="1"/>
    <col min="6" max="6" width="12.75" customWidth="1"/>
    <col min="7" max="7" width="14.6296296296296" customWidth="1"/>
    <col min="8" max="8" width="7.5" customWidth="1"/>
    <col min="9" max="9" width="16.8796296296296" customWidth="1"/>
    <col min="10" max="10" width="10" customWidth="1"/>
    <col min="11" max="11" width="11.6296296296296" customWidth="1"/>
    <col min="12" max="12" width="7.25" customWidth="1"/>
    <col min="13" max="13" width="9.5" customWidth="1"/>
  </cols>
  <sheetData>
    <row r="3" ht="28.8" spans="1:13">
      <c r="A3" s="1" t="s">
        <v>87</v>
      </c>
      <c r="B3" s="1" t="s">
        <v>703</v>
      </c>
      <c r="C3" s="1" t="s">
        <v>192</v>
      </c>
      <c r="D3" s="1" t="s">
        <v>193</v>
      </c>
      <c r="E3" s="1" t="s">
        <v>704</v>
      </c>
      <c r="F3" s="1" t="s">
        <v>197</v>
      </c>
      <c r="G3" s="1" t="s">
        <v>705</v>
      </c>
      <c r="H3" s="282" t="s">
        <v>196</v>
      </c>
      <c r="I3" s="1" t="s">
        <v>706</v>
      </c>
      <c r="J3" s="1" t="s">
        <v>199</v>
      </c>
      <c r="K3" s="1" t="s">
        <v>707</v>
      </c>
      <c r="L3" s="9" t="s">
        <v>181</v>
      </c>
      <c r="M3" s="2" t="s">
        <v>692</v>
      </c>
    </row>
    <row r="4" ht="17.45" customHeight="1" spans="1:13">
      <c r="A4" s="3">
        <f>ROW()-3</f>
        <v>1</v>
      </c>
      <c r="B4" s="289" t="s">
        <v>708</v>
      </c>
      <c r="C4" s="3" t="s">
        <v>203</v>
      </c>
      <c r="D4" s="3" t="s">
        <v>48</v>
      </c>
      <c r="E4" s="3" t="s">
        <v>693</v>
      </c>
      <c r="F4" s="4">
        <v>300000</v>
      </c>
      <c r="G4" s="285" t="s">
        <v>611</v>
      </c>
      <c r="H4" s="6">
        <v>22</v>
      </c>
      <c r="I4" s="10">
        <v>480</v>
      </c>
      <c r="J4" s="4">
        <f t="shared" ref="J4:J11" si="0">F4/I4</f>
        <v>625</v>
      </c>
      <c r="K4" s="4">
        <f>J4*H4</f>
        <v>13750</v>
      </c>
      <c r="L4" s="11" t="s">
        <v>696</v>
      </c>
      <c r="M4" s="2" t="s">
        <v>697</v>
      </c>
    </row>
    <row r="5" ht="17.45" customHeight="1" spans="1:13">
      <c r="A5" s="3">
        <f t="shared" ref="A5:A11" si="1">ROW()-3</f>
        <v>2</v>
      </c>
      <c r="B5" s="289" t="s">
        <v>709</v>
      </c>
      <c r="C5" t="s">
        <v>160</v>
      </c>
      <c r="D5" s="3" t="s">
        <v>400</v>
      </c>
      <c r="E5" s="3" t="s">
        <v>693</v>
      </c>
      <c r="F5" s="4">
        <v>1000000</v>
      </c>
      <c r="G5" s="285" t="s">
        <v>611</v>
      </c>
      <c r="H5" s="7">
        <v>22</v>
      </c>
      <c r="I5">
        <v>120</v>
      </c>
      <c r="J5" s="4">
        <f t="shared" si="0"/>
        <v>8333.33333333333</v>
      </c>
      <c r="K5" s="4">
        <f>J5*H5</f>
        <v>183333.333333333</v>
      </c>
      <c r="L5" s="11" t="s">
        <v>696</v>
      </c>
      <c r="M5" s="2" t="s">
        <v>697</v>
      </c>
    </row>
    <row r="6" ht="17.45" customHeight="1" spans="1:13">
      <c r="A6" s="3">
        <f t="shared" si="1"/>
        <v>3</v>
      </c>
      <c r="B6" s="289" t="s">
        <v>710</v>
      </c>
      <c r="C6" s="282" t="s">
        <v>208</v>
      </c>
      <c r="D6" s="3" t="s">
        <v>48</v>
      </c>
      <c r="E6" s="3" t="s">
        <v>693</v>
      </c>
      <c r="F6" s="4">
        <v>8000</v>
      </c>
      <c r="G6" s="285" t="s">
        <v>611</v>
      </c>
      <c r="H6" s="6">
        <v>22</v>
      </c>
      <c r="I6" s="10">
        <v>48</v>
      </c>
      <c r="J6" s="4">
        <f t="shared" si="0"/>
        <v>166.666666666667</v>
      </c>
      <c r="K6" s="4">
        <f t="shared" ref="K6:K11" si="2">J6*H6</f>
        <v>3666.66666666667</v>
      </c>
      <c r="L6" s="11" t="s">
        <v>696</v>
      </c>
      <c r="M6" s="2" t="s">
        <v>697</v>
      </c>
    </row>
    <row r="7" ht="17.45" customHeight="1" spans="1:13">
      <c r="A7" s="3">
        <f t="shared" si="1"/>
        <v>4</v>
      </c>
      <c r="B7" s="289" t="s">
        <v>711</v>
      </c>
      <c r="C7" s="282" t="s">
        <v>208</v>
      </c>
      <c r="D7" s="3" t="s">
        <v>48</v>
      </c>
      <c r="E7" s="3" t="s">
        <v>693</v>
      </c>
      <c r="F7" s="4">
        <v>8000</v>
      </c>
      <c r="G7" s="285" t="s">
        <v>611</v>
      </c>
      <c r="H7" s="6">
        <v>22</v>
      </c>
      <c r="I7" s="10">
        <v>48</v>
      </c>
      <c r="J7" s="4">
        <f t="shared" si="0"/>
        <v>166.666666666667</v>
      </c>
      <c r="K7" s="4">
        <f t="shared" si="2"/>
        <v>3666.66666666667</v>
      </c>
      <c r="L7" s="11" t="s">
        <v>696</v>
      </c>
      <c r="M7" s="2" t="s">
        <v>697</v>
      </c>
    </row>
    <row r="8" ht="17.45" customHeight="1" spans="1:13">
      <c r="A8" s="3">
        <f t="shared" si="1"/>
        <v>5</v>
      </c>
      <c r="B8" s="289" t="s">
        <v>712</v>
      </c>
      <c r="C8" s="282" t="s">
        <v>208</v>
      </c>
      <c r="D8" s="3" t="s">
        <v>398</v>
      </c>
      <c r="E8" s="3" t="s">
        <v>693</v>
      </c>
      <c r="F8" s="4">
        <v>8000</v>
      </c>
      <c r="G8" s="285" t="s">
        <v>611</v>
      </c>
      <c r="H8" s="6">
        <v>22</v>
      </c>
      <c r="I8" s="10">
        <v>48</v>
      </c>
      <c r="J8" s="4">
        <f t="shared" si="0"/>
        <v>166.666666666667</v>
      </c>
      <c r="K8" s="4">
        <f t="shared" si="2"/>
        <v>3666.66666666667</v>
      </c>
      <c r="L8" s="11" t="s">
        <v>696</v>
      </c>
      <c r="M8" s="2" t="s">
        <v>697</v>
      </c>
    </row>
    <row r="9" ht="17.45" customHeight="1" spans="1:13">
      <c r="A9" s="3">
        <f t="shared" si="1"/>
        <v>6</v>
      </c>
      <c r="B9" s="289" t="s">
        <v>713</v>
      </c>
      <c r="C9" s="282" t="s">
        <v>208</v>
      </c>
      <c r="D9" s="3" t="s">
        <v>400</v>
      </c>
      <c r="E9" s="3" t="s">
        <v>693</v>
      </c>
      <c r="F9" s="4">
        <v>8000</v>
      </c>
      <c r="G9" s="285" t="s">
        <v>611</v>
      </c>
      <c r="H9" s="6">
        <v>22</v>
      </c>
      <c r="I9" s="10">
        <v>48</v>
      </c>
      <c r="J9" s="4">
        <f t="shared" si="0"/>
        <v>166.666666666667</v>
      </c>
      <c r="K9" s="4">
        <f t="shared" si="2"/>
        <v>3666.66666666667</v>
      </c>
      <c r="L9" s="11" t="s">
        <v>696</v>
      </c>
      <c r="M9" s="2" t="s">
        <v>697</v>
      </c>
    </row>
    <row r="10" ht="17.45" customHeight="1" spans="1:13">
      <c r="A10" s="3">
        <f t="shared" si="1"/>
        <v>7</v>
      </c>
      <c r="B10" s="289" t="s">
        <v>714</v>
      </c>
      <c r="C10" s="282" t="s">
        <v>663</v>
      </c>
      <c r="D10" s="3" t="s">
        <v>52</v>
      </c>
      <c r="E10" s="3" t="s">
        <v>693</v>
      </c>
      <c r="F10" s="4">
        <v>5000</v>
      </c>
      <c r="G10" s="285" t="s">
        <v>611</v>
      </c>
      <c r="H10" s="6">
        <v>22</v>
      </c>
      <c r="I10" s="10">
        <v>48</v>
      </c>
      <c r="J10" s="4">
        <f t="shared" si="0"/>
        <v>104.166666666667</v>
      </c>
      <c r="K10" s="4">
        <f t="shared" si="2"/>
        <v>2291.66666666667</v>
      </c>
      <c r="L10" s="11" t="s">
        <v>696</v>
      </c>
      <c r="M10" s="2" t="s">
        <v>697</v>
      </c>
    </row>
    <row r="11" ht="28.8" spans="1:13">
      <c r="A11" s="3">
        <f t="shared" si="1"/>
        <v>8</v>
      </c>
      <c r="B11" s="289" t="s">
        <v>715</v>
      </c>
      <c r="C11" s="282" t="s">
        <v>663</v>
      </c>
      <c r="D11" s="3" t="s">
        <v>52</v>
      </c>
      <c r="E11" s="3" t="s">
        <v>693</v>
      </c>
      <c r="F11" s="4">
        <v>5000</v>
      </c>
      <c r="G11" s="285" t="s">
        <v>611</v>
      </c>
      <c r="H11" s="6">
        <v>22</v>
      </c>
      <c r="I11" s="10">
        <v>48</v>
      </c>
      <c r="J11" s="4">
        <f t="shared" si="0"/>
        <v>104.166666666667</v>
      </c>
      <c r="K11" s="4">
        <f t="shared" si="2"/>
        <v>2291.66666666667</v>
      </c>
      <c r="L11" s="11" t="s">
        <v>696</v>
      </c>
      <c r="M11" s="2" t="s">
        <v>697</v>
      </c>
    </row>
    <row r="12" spans="6:11">
      <c r="F12" s="8">
        <f>SUM(F4:F11)</f>
        <v>1342000</v>
      </c>
      <c r="K12" s="8">
        <f>SUM(K4:K11)</f>
        <v>216333.333333333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交接信息</vt:lpstr>
      <vt:lpstr>薪酬</vt:lpstr>
      <vt:lpstr>会计科目</vt:lpstr>
      <vt:lpstr>科目期初</vt:lpstr>
      <vt:lpstr>固定资产</vt:lpstr>
      <vt:lpstr>固定资产期初</vt:lpstr>
      <vt:lpstr>固定资产-经销商</vt:lpstr>
      <vt:lpstr>固定资产-供应商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Madao</cp:lastModifiedBy>
  <dcterms:created xsi:type="dcterms:W3CDTF">2015-11-03T08:59:00Z</dcterms:created>
  <cp:lastPrinted>2016-10-25T02:03:00Z</cp:lastPrinted>
  <dcterms:modified xsi:type="dcterms:W3CDTF">2017-08-17T12:17:54Z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